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70" windowWidth="14715" windowHeight="8190" activeTab="0"/>
  </bookViews>
  <sheets>
    <sheet name="基礎" sheetId="1" r:id="rId1"/>
    <sheet name="基礎 （三次）" sheetId="2" r:id="rId2"/>
    <sheet name="Data" sheetId="3" r:id="rId3"/>
  </sheets>
  <definedNames>
    <definedName name="MOB">'Data'!$A$2:$A$150</definedName>
  </definedNames>
  <calcPr fullCalcOnLoad="1"/>
</workbook>
</file>

<file path=xl/sharedStrings.xml><?xml version="1.0" encoding="utf-8"?>
<sst xmlns="http://schemas.openxmlformats.org/spreadsheetml/2006/main" count="656" uniqueCount="467">
  <si>
    <t>未転生B</t>
  </si>
  <si>
    <t>転生B</t>
  </si>
  <si>
    <t>ノービス</t>
  </si>
  <si>
    <t>未転生1次</t>
  </si>
  <si>
    <t>未転生2次</t>
  </si>
  <si>
    <t>転生ノビ</t>
  </si>
  <si>
    <t>転生1次</t>
  </si>
  <si>
    <t>転生2次</t>
  </si>
  <si>
    <t>Sノビ</t>
  </si>
  <si>
    <t>拳聖</t>
  </si>
  <si>
    <t>拡張1次</t>
  </si>
  <si>
    <t>大将軍</t>
  </si>
  <si>
    <t>1 → 2</t>
  </si>
  <si>
    <t>2 → 3</t>
  </si>
  <si>
    <t>一次</t>
  </si>
  <si>
    <t>土精</t>
  </si>
  <si>
    <t>3 → 4</t>
  </si>
  <si>
    <t>二次</t>
  </si>
  <si>
    <t>4 → 5</t>
  </si>
  <si>
    <t>時計</t>
  </si>
  <si>
    <t>5 → 6</t>
  </si>
  <si>
    <t>6 → 7</t>
  </si>
  <si>
    <t>7 → 8</t>
  </si>
  <si>
    <t>窓手</t>
  </si>
  <si>
    <t>8 → 9</t>
  </si>
  <si>
    <t>9 → 10</t>
  </si>
  <si>
    <t>10 → 11</t>
  </si>
  <si>
    <t>11 → 12</t>
  </si>
  <si>
    <t>12 → 13</t>
  </si>
  <si>
    <t>13 → 14</t>
  </si>
  <si>
    <t>14 → 15</t>
  </si>
  <si>
    <t>葉猫</t>
  </si>
  <si>
    <t>15 → 16</t>
  </si>
  <si>
    <t>黒蛇</t>
  </si>
  <si>
    <t>16 → 17</t>
  </si>
  <si>
    <t>槍調印</t>
  </si>
  <si>
    <t>17 → 18</t>
  </si>
  <si>
    <t>18 → 19</t>
  </si>
  <si>
    <t>調印</t>
  </si>
  <si>
    <t>19 → 20</t>
  </si>
  <si>
    <t>20 → 21</t>
  </si>
  <si>
    <t>21 → 22</t>
  </si>
  <si>
    <t>22 → 23</t>
  </si>
  <si>
    <t>23 → 24</t>
  </si>
  <si>
    <t>24 → 25</t>
  </si>
  <si>
    <t>25 → 26</t>
  </si>
  <si>
    <t>26 → 27</t>
  </si>
  <si>
    <t>27 → 28</t>
  </si>
  <si>
    <t>28 → 29</t>
  </si>
  <si>
    <t>29 → 30</t>
  </si>
  <si>
    <t>30 → 31</t>
  </si>
  <si>
    <t>31 → 32</t>
  </si>
  <si>
    <t>32 → 33</t>
  </si>
  <si>
    <t>桃木</t>
  </si>
  <si>
    <t>33 → 34</t>
  </si>
  <si>
    <t>34 → 35</t>
  </si>
  <si>
    <t>35 → 36</t>
  </si>
  <si>
    <t>36 → 37</t>
  </si>
  <si>
    <t>37 → 38</t>
  </si>
  <si>
    <t>38 → 39</t>
  </si>
  <si>
    <t>婆</t>
  </si>
  <si>
    <t>39 → 40</t>
  </si>
  <si>
    <t>40 → 41</t>
  </si>
  <si>
    <t>41 → 42</t>
  </si>
  <si>
    <t>廃屋</t>
  </si>
  <si>
    <t>42 → 43</t>
  </si>
  <si>
    <t>43 → 44</t>
  </si>
  <si>
    <t>44 → 45</t>
  </si>
  <si>
    <t>45 → 46</t>
  </si>
  <si>
    <t>46 → 47</t>
  </si>
  <si>
    <t>47 → 48</t>
  </si>
  <si>
    <t>48 → 49</t>
  </si>
  <si>
    <t>深淵</t>
  </si>
  <si>
    <t>49 → 50</t>
  </si>
  <si>
    <t>50 → 51</t>
  </si>
  <si>
    <t>51 → 52</t>
  </si>
  <si>
    <t>52 → 53</t>
  </si>
  <si>
    <t>53 → 54</t>
  </si>
  <si>
    <t>54 → 55</t>
  </si>
  <si>
    <t>55 → 56</t>
  </si>
  <si>
    <t>慰め</t>
  </si>
  <si>
    <t>56 → 57</t>
  </si>
  <si>
    <t>執行</t>
  </si>
  <si>
    <t>57 → 58</t>
  </si>
  <si>
    <t>保護</t>
  </si>
  <si>
    <t>58 → 59</t>
  </si>
  <si>
    <t>監視</t>
  </si>
  <si>
    <t>59 → 60</t>
  </si>
  <si>
    <t>黒羊羹</t>
  </si>
  <si>
    <t>60 → 61</t>
  </si>
  <si>
    <t>青羊羹</t>
  </si>
  <si>
    <t>61 → 62</t>
  </si>
  <si>
    <t>モロク天使</t>
  </si>
  <si>
    <t>62 → 63</t>
  </si>
  <si>
    <t>63 → 64</t>
  </si>
  <si>
    <t>64 → 65</t>
  </si>
  <si>
    <t>65 → 66</t>
  </si>
  <si>
    <t>66 → 67</t>
  </si>
  <si>
    <t>67 → 68</t>
  </si>
  <si>
    <t>68 → 69</t>
  </si>
  <si>
    <t>69 → 70</t>
  </si>
  <si>
    <t>70 → 71</t>
  </si>
  <si>
    <t>71 → 72</t>
  </si>
  <si>
    <t>72 → 73</t>
  </si>
  <si>
    <t>73 → 74</t>
  </si>
  <si>
    <t>74 → 75</t>
  </si>
  <si>
    <t>75 → 76</t>
  </si>
  <si>
    <t>76 → 77</t>
  </si>
  <si>
    <t>77 → 78</t>
  </si>
  <si>
    <t>78 → 79</t>
  </si>
  <si>
    <t>モロク人間</t>
  </si>
  <si>
    <t>79 → 80</t>
  </si>
  <si>
    <t>モロク物質</t>
  </si>
  <si>
    <t>80 → 81</t>
  </si>
  <si>
    <t>モロク精霊</t>
  </si>
  <si>
    <t>81 → 82</t>
  </si>
  <si>
    <t>銃騎兵</t>
  </si>
  <si>
    <t>82 → 83</t>
  </si>
  <si>
    <t>83 → 84</t>
  </si>
  <si>
    <t>84 → 85</t>
  </si>
  <si>
    <t>85 → 86</t>
  </si>
  <si>
    <t>86 → 87</t>
  </si>
  <si>
    <t>87 → 88</t>
  </si>
  <si>
    <t>88 → 89</t>
  </si>
  <si>
    <t>89 → 90</t>
  </si>
  <si>
    <t>90 → 91</t>
  </si>
  <si>
    <t>91 → 92</t>
  </si>
  <si>
    <t>地デリ</t>
  </si>
  <si>
    <t>92 → 93</t>
  </si>
  <si>
    <t>空デリ</t>
  </si>
  <si>
    <t>93 → 94</t>
  </si>
  <si>
    <t>青オシ</t>
  </si>
  <si>
    <t>94 → 95</t>
  </si>
  <si>
    <t>金オシ</t>
  </si>
  <si>
    <t>95 → 96</t>
  </si>
  <si>
    <t>96 → 97</t>
  </si>
  <si>
    <t>97 → 98</t>
  </si>
  <si>
    <t>98 → 99</t>
  </si>
  <si>
    <t>設定</t>
  </si>
  <si>
    <t>二次</t>
  </si>
  <si>
    <t>補正込み</t>
  </si>
  <si>
    <t>BaseExp</t>
  </si>
  <si>
    <t>殲滅数</t>
  </si>
  <si>
    <t>残り数</t>
  </si>
  <si>
    <t>転生</t>
  </si>
  <si>
    <t>教範</t>
  </si>
  <si>
    <t>JOB教範</t>
  </si>
  <si>
    <t>+5％装備</t>
  </si>
  <si>
    <t>+10％装備</t>
  </si>
  <si>
    <t>上納</t>
  </si>
  <si>
    <t>公平</t>
  </si>
  <si>
    <t>祝福</t>
  </si>
  <si>
    <t>共闘</t>
  </si>
  <si>
    <t>X倍</t>
  </si>
  <si>
    <t>48 → 49</t>
  </si>
  <si>
    <t>49 → 50</t>
  </si>
  <si>
    <t>Level</t>
  </si>
  <si>
    <t>Status Pt</t>
  </si>
  <si>
    <t>Date</t>
  </si>
  <si>
    <t>Level</t>
  </si>
  <si>
    <t>JobExp</t>
  </si>
  <si>
    <t>%</t>
  </si>
  <si>
    <t>Normal</t>
  </si>
  <si>
    <t>1 → 2</t>
  </si>
  <si>
    <t>ネカフェ</t>
  </si>
  <si>
    <t>三次</t>
  </si>
  <si>
    <t>標的</t>
  </si>
  <si>
    <t>%</t>
  </si>
  <si>
    <t>2 → 3</t>
  </si>
  <si>
    <t>3 → 4</t>
  </si>
  <si>
    <t>4 → 5</t>
  </si>
  <si>
    <t>5 → 6</t>
  </si>
  <si>
    <t>6 → 7</t>
  </si>
  <si>
    <t>7 → 8</t>
  </si>
  <si>
    <t>8 → 9</t>
  </si>
  <si>
    <t>9 → 10</t>
  </si>
  <si>
    <t>10 → 11</t>
  </si>
  <si>
    <t>11 → 12</t>
  </si>
  <si>
    <t>12 → 13</t>
  </si>
  <si>
    <t>13 → 14</t>
  </si>
  <si>
    <t>14 → 15</t>
  </si>
  <si>
    <t>15 → 16</t>
  </si>
  <si>
    <t>16 → 17</t>
  </si>
  <si>
    <t>17 → 18</t>
  </si>
  <si>
    <t>18 → 19</t>
  </si>
  <si>
    <t>19 → 20</t>
  </si>
  <si>
    <t>20 → 21</t>
  </si>
  <si>
    <t>21 → 22</t>
  </si>
  <si>
    <t>22 → 23</t>
  </si>
  <si>
    <t>23 → 24</t>
  </si>
  <si>
    <t>24 → 25</t>
  </si>
  <si>
    <t>25 → 26</t>
  </si>
  <si>
    <t>26 → 27</t>
  </si>
  <si>
    <t>27 → 28</t>
  </si>
  <si>
    <t>28 → 29</t>
  </si>
  <si>
    <t>29 → 30</t>
  </si>
  <si>
    <t>30 → 31</t>
  </si>
  <si>
    <t>31 → 32</t>
  </si>
  <si>
    <t>32 → 33</t>
  </si>
  <si>
    <t>33 → 34</t>
  </si>
  <si>
    <t>34 → 35</t>
  </si>
  <si>
    <t>35 → 36</t>
  </si>
  <si>
    <t>36 → 37</t>
  </si>
  <si>
    <t>37 → 38</t>
  </si>
  <si>
    <t>38 → 39</t>
  </si>
  <si>
    <t>39 → 40</t>
  </si>
  <si>
    <t>40 → 41</t>
  </si>
  <si>
    <t>41 → 42</t>
  </si>
  <si>
    <t>42 → 43</t>
  </si>
  <si>
    <t>43 → 44</t>
  </si>
  <si>
    <t>44 → 45</t>
  </si>
  <si>
    <t>45 → 46</t>
  </si>
  <si>
    <t>46 → 47</t>
  </si>
  <si>
    <t>47 → 48</t>
  </si>
  <si>
    <t>48 → 49</t>
  </si>
  <si>
    <t>49 → 50</t>
  </si>
  <si>
    <t>99 → 100</t>
  </si>
  <si>
    <t>100 → 101</t>
  </si>
  <si>
    <t>101 → 102</t>
  </si>
  <si>
    <t>102 → 103</t>
  </si>
  <si>
    <t>103 → 104</t>
  </si>
  <si>
    <t>104 → 105</t>
  </si>
  <si>
    <t>105 → 106</t>
  </si>
  <si>
    <t>106 → 107</t>
  </si>
  <si>
    <t>107 → 108</t>
  </si>
  <si>
    <t>108 → 109</t>
  </si>
  <si>
    <t>109 → 110</t>
  </si>
  <si>
    <t>110 → 111</t>
  </si>
  <si>
    <t>111 → 112</t>
  </si>
  <si>
    <t>112 → 113</t>
  </si>
  <si>
    <t>113 → 114</t>
  </si>
  <si>
    <t>114 → 115</t>
  </si>
  <si>
    <t>115 → 116</t>
  </si>
  <si>
    <t>116 → 117</t>
  </si>
  <si>
    <t>117 → 118</t>
  </si>
  <si>
    <t>118 → 119</t>
  </si>
  <si>
    <t>119 → 120</t>
  </si>
  <si>
    <t>120 → 121</t>
  </si>
  <si>
    <t>121 → 122</t>
  </si>
  <si>
    <t>122 → 123</t>
  </si>
  <si>
    <t>123 → 124</t>
  </si>
  <si>
    <t>124 → 125</t>
  </si>
  <si>
    <t>125 → 126</t>
  </si>
  <si>
    <t>126 → 127</t>
  </si>
  <si>
    <t>127 → 128</t>
  </si>
  <si>
    <t>128 → 129</t>
  </si>
  <si>
    <t>129 → 130</t>
  </si>
  <si>
    <t>130 → 131</t>
  </si>
  <si>
    <t>131 → 132</t>
  </si>
  <si>
    <t>132 → 133</t>
  </si>
  <si>
    <t>133 → 134</t>
  </si>
  <si>
    <t>134 → 135</t>
  </si>
  <si>
    <t>135 → 136</t>
  </si>
  <si>
    <t>136 → 137</t>
  </si>
  <si>
    <t>137 → 138</t>
  </si>
  <si>
    <t>EXP</t>
  </si>
  <si>
    <t>砂漠狼</t>
  </si>
  <si>
    <t>MOB</t>
  </si>
  <si>
    <t>Base</t>
  </si>
  <si>
    <t>Job</t>
  </si>
  <si>
    <t>三次</t>
  </si>
  <si>
    <t>ステP</t>
  </si>
  <si>
    <t>ノビ</t>
  </si>
  <si>
    <t>Sノビ</t>
  </si>
  <si>
    <t>拡張一次</t>
  </si>
  <si>
    <t>99 → 100</t>
  </si>
  <si>
    <t>100 → 101</t>
  </si>
  <si>
    <t>101 → 102</t>
  </si>
  <si>
    <t>102 → 103</t>
  </si>
  <si>
    <t>103 → 104</t>
  </si>
  <si>
    <t>104 → 105</t>
  </si>
  <si>
    <t>105 → 106</t>
  </si>
  <si>
    <t>106 → 107</t>
  </si>
  <si>
    <t>107 → 108</t>
  </si>
  <si>
    <t>108 → 109</t>
  </si>
  <si>
    <t>109 → 110</t>
  </si>
  <si>
    <t>110 → 111</t>
  </si>
  <si>
    <t>111 → 112</t>
  </si>
  <si>
    <t>112 → 113</t>
  </si>
  <si>
    <t>113 → 114</t>
  </si>
  <si>
    <t>114 → 115</t>
  </si>
  <si>
    <t>115 → 116</t>
  </si>
  <si>
    <t>116 → 117</t>
  </si>
  <si>
    <t>117 → 118</t>
  </si>
  <si>
    <t>118 → 119</t>
  </si>
  <si>
    <t>119 → 120</t>
  </si>
  <si>
    <t>120 → 121</t>
  </si>
  <si>
    <t>121 → 122</t>
  </si>
  <si>
    <t>122 → 123</t>
  </si>
  <si>
    <t>123 → 124</t>
  </si>
  <si>
    <t>124 → 125</t>
  </si>
  <si>
    <t>125 → 126</t>
  </si>
  <si>
    <t>126 → 127</t>
  </si>
  <si>
    <t>127 → 128</t>
  </si>
  <si>
    <t>128 → 129</t>
  </si>
  <si>
    <t>129 → 130</t>
  </si>
  <si>
    <t>130 → 131</t>
  </si>
  <si>
    <t>131 → 132</t>
  </si>
  <si>
    <t>132 → 133</t>
  </si>
  <si>
    <t>133 → 134</t>
  </si>
  <si>
    <t>134 → 135</t>
  </si>
  <si>
    <t>135 → 136</t>
  </si>
  <si>
    <t>136 → 137</t>
  </si>
  <si>
    <t>137 → 138</t>
  </si>
  <si>
    <t>138 → 139</t>
  </si>
  <si>
    <t>139 → 140</t>
  </si>
  <si>
    <t>140 → 141</t>
  </si>
  <si>
    <t>141 → 142</t>
  </si>
  <si>
    <t>142 → 143</t>
  </si>
  <si>
    <t>143 → 144</t>
  </si>
  <si>
    <t>144 → 145</t>
  </si>
  <si>
    <t>145 → 146</t>
  </si>
  <si>
    <t>146 → 147</t>
  </si>
  <si>
    <t>147 → 148</t>
  </si>
  <si>
    <t>148 → 149</t>
  </si>
  <si>
    <t>149 → 150</t>
  </si>
  <si>
    <t>Normal</t>
  </si>
  <si>
    <t>90 → 91</t>
  </si>
  <si>
    <t>91 → 92</t>
  </si>
  <si>
    <t>92 → 93</t>
  </si>
  <si>
    <t>93 → 94</t>
  </si>
  <si>
    <t>94 → 95</t>
  </si>
  <si>
    <t>95 → 96</t>
  </si>
  <si>
    <t>96 → 97</t>
  </si>
  <si>
    <t>97 → 98</t>
  </si>
  <si>
    <t>98 → 99</t>
  </si>
  <si>
    <t>138 → 139</t>
  </si>
  <si>
    <t>139 → 140</t>
  </si>
  <si>
    <t>140 → 141</t>
  </si>
  <si>
    <t>141 → 142</t>
  </si>
  <si>
    <t>142 → 143</t>
  </si>
  <si>
    <t>143 → 144</t>
  </si>
  <si>
    <t>144 → 145</t>
  </si>
  <si>
    <t>145 → 146</t>
  </si>
  <si>
    <t>146 → 147</t>
  </si>
  <si>
    <t>147 → 148</t>
  </si>
  <si>
    <t>148 → 149</t>
  </si>
  <si>
    <t>149 → 150</t>
  </si>
  <si>
    <t>Total (Lv90～Lv120)</t>
  </si>
  <si>
    <t>Total (Lv120～Lv140)</t>
  </si>
  <si>
    <t>Total (Lv140～Lv150)</t>
  </si>
  <si>
    <t>ネカフェ</t>
  </si>
  <si>
    <t>ニヨ</t>
  </si>
  <si>
    <t>50 → 51</t>
  </si>
  <si>
    <t>51 → 52</t>
  </si>
  <si>
    <t>52 → 53</t>
  </si>
  <si>
    <t>53 → 54</t>
  </si>
  <si>
    <t>54 → 55</t>
  </si>
  <si>
    <t>55 → 56</t>
  </si>
  <si>
    <t>56 → 57</t>
  </si>
  <si>
    <t>57 → 58</t>
  </si>
  <si>
    <t>58 → 59</t>
  </si>
  <si>
    <t>59 → 60</t>
  </si>
  <si>
    <t>60 → 61</t>
  </si>
  <si>
    <t>61 → 62</t>
  </si>
  <si>
    <t>62 → 63</t>
  </si>
  <si>
    <t>63 → 64</t>
  </si>
  <si>
    <t>64 → 65</t>
  </si>
  <si>
    <t>65 → 66</t>
  </si>
  <si>
    <t>66 → 67</t>
  </si>
  <si>
    <t>67 → 68</t>
  </si>
  <si>
    <t>68 → 69</t>
  </si>
  <si>
    <t>69 → 70</t>
  </si>
  <si>
    <t>70 → 71</t>
  </si>
  <si>
    <t>71 → 72</t>
  </si>
  <si>
    <t>72 → 73</t>
  </si>
  <si>
    <t>73 → 74</t>
  </si>
  <si>
    <t>74 → 75</t>
  </si>
  <si>
    <t>75 → 76</t>
  </si>
  <si>
    <t>76 → 77</t>
  </si>
  <si>
    <t>77 → 78</t>
  </si>
  <si>
    <t>78 → 79</t>
  </si>
  <si>
    <t>87 → 88</t>
  </si>
  <si>
    <t>88 → 89</t>
  </si>
  <si>
    <t>89 → 90</t>
  </si>
  <si>
    <t>90 → 91</t>
  </si>
  <si>
    <t>91 → 92</t>
  </si>
  <si>
    <t>92 → 93</t>
  </si>
  <si>
    <t>93 → 94</t>
  </si>
  <si>
    <t>94 → 95</t>
  </si>
  <si>
    <t>95 → 96</t>
  </si>
  <si>
    <t>96 → 97</t>
  </si>
  <si>
    <t>97 → 98</t>
  </si>
  <si>
    <t>98 → 99</t>
  </si>
  <si>
    <t>Total (Lv1～Lv90)</t>
  </si>
  <si>
    <t>Total (Lv90～Lv96)</t>
  </si>
  <si>
    <t>Total (Lv90～Lv99)</t>
  </si>
  <si>
    <t>EXP換算機あと何匹？Ver1.03b</t>
  </si>
  <si>
    <t>Normal</t>
  </si>
  <si>
    <t>JOB</t>
  </si>
  <si>
    <t>ニヨ</t>
  </si>
  <si>
    <t>シロマ</t>
  </si>
  <si>
    <t>アラーム</t>
  </si>
  <si>
    <t>ウアー</t>
  </si>
  <si>
    <t>タイタン</t>
  </si>
  <si>
    <t>スリッパ</t>
  </si>
  <si>
    <t>ラバゴレ</t>
  </si>
  <si>
    <t>カーサ</t>
  </si>
  <si>
    <t>サラ</t>
  </si>
  <si>
    <t>ウルフ</t>
  </si>
  <si>
    <t>ロウィーン</t>
  </si>
  <si>
    <t>ガリオン</t>
  </si>
  <si>
    <t>ミノ</t>
  </si>
  <si>
    <t>ウサギ</t>
  </si>
  <si>
    <t>シオタ</t>
  </si>
  <si>
    <t>オットー</t>
  </si>
  <si>
    <t>ヒルス</t>
  </si>
  <si>
    <t>タタチョ</t>
  </si>
  <si>
    <t>コルヌス</t>
  </si>
  <si>
    <t>ナーガ</t>
  </si>
  <si>
    <t>ムカー</t>
  </si>
  <si>
    <t>エルダウィロー</t>
  </si>
  <si>
    <t>レス</t>
  </si>
  <si>
    <t>ウッドゴブ</t>
  </si>
  <si>
    <t>カビ</t>
  </si>
  <si>
    <t>ジオ</t>
  </si>
  <si>
    <t>ネペンテス</t>
  </si>
  <si>
    <t>ピンギ</t>
  </si>
  <si>
    <t>ダークピンギ</t>
  </si>
  <si>
    <t>ペノ</t>
  </si>
  <si>
    <t>アノリアン</t>
  </si>
  <si>
    <t>ババヤガ</t>
  </si>
  <si>
    <t>ウジャス</t>
  </si>
  <si>
    <t>レイド</t>
  </si>
  <si>
    <t>アリス</t>
  </si>
  <si>
    <t>ヴァン</t>
  </si>
  <si>
    <t>アイシラ</t>
  </si>
  <si>
    <t>マーダー</t>
  </si>
  <si>
    <t>アヌビス</t>
  </si>
  <si>
    <t>商人DOP</t>
  </si>
  <si>
    <t>シフDOP</t>
  </si>
  <si>
    <t>マジDOP</t>
  </si>
  <si>
    <t>アチャDOP</t>
  </si>
  <si>
    <t>アコDOP</t>
  </si>
  <si>
    <t>剣士DOP</t>
  </si>
  <si>
    <t>セシル</t>
  </si>
  <si>
    <t>ハワード</t>
  </si>
  <si>
    <t>マガレ</t>
  </si>
  <si>
    <t>カトリ</t>
  </si>
  <si>
    <t>ガイル</t>
  </si>
  <si>
    <t>セイレン</t>
  </si>
  <si>
    <t>ナイトメア</t>
  </si>
  <si>
    <t>ホドレム</t>
  </si>
  <si>
    <t>メアテラ</t>
  </si>
  <si>
    <t>バフォJr</t>
  </si>
  <si>
    <t>ノッカー</t>
  </si>
  <si>
    <t>インプ</t>
  </si>
  <si>
    <t>タムラン</t>
  </si>
  <si>
    <t>デモパン</t>
  </si>
  <si>
    <t>ダークフレーム</t>
  </si>
  <si>
    <t>ロリルリ</t>
  </si>
  <si>
    <t>リビオ</t>
  </si>
  <si>
    <t>デューク</t>
  </si>
  <si>
    <t>バロン</t>
  </si>
  <si>
    <t>インキュ</t>
  </si>
  <si>
    <t>サキュ</t>
  </si>
  <si>
    <t>バンシー</t>
  </si>
  <si>
    <t>パイスケ</t>
  </si>
  <si>
    <t>スケプリ</t>
  </si>
  <si>
    <t>ゾンプリ</t>
  </si>
  <si>
    <t>リムーバ</t>
  </si>
  <si>
    <t>デュラハン</t>
  </si>
  <si>
    <t>ゾンマス</t>
  </si>
  <si>
    <t>カリツ</t>
  </si>
  <si>
    <t>Aマミ</t>
  </si>
  <si>
    <t>ゾンスロ</t>
  </si>
  <si>
    <t>ネクロ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</si>
</sst>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個&quot;"/>
    <numFmt numFmtId="177" formatCode="0&quot;人&quot;"/>
    <numFmt numFmtId="178" formatCode="0.0&quot;倍&quot;"/>
    <numFmt numFmtId="179" formatCode="#,##0_);[Red]\(#,##0\)"/>
    <numFmt numFmtId="180" formatCode="#,##0_ "/>
    <numFmt numFmtId="181" formatCode="#,##0.0_ "/>
    <numFmt numFmtId="182" formatCode="yyyy&quot;年&quot;mm&quot;月&quot;dd&quot;日&quot;"/>
    <numFmt numFmtId="183" formatCode="mmm\-yyyy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6"/>
      <name val="HGPｺﾞｼｯｸE"/>
      <family val="3"/>
    </font>
    <font>
      <sz val="9"/>
      <name val="MS UI Gothic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0"/>
      <color indexed="55"/>
      <name val="ＭＳ Ｐゴシック"/>
      <family val="3"/>
    </font>
    <font>
      <b/>
      <sz val="10"/>
      <color indexed="9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5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medium"/>
      <top style="thin"/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hair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medium"/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medium"/>
    </border>
    <border>
      <left>
        <color indexed="63"/>
      </left>
      <right style="thin">
        <color indexed="8"/>
      </right>
      <top style="hair">
        <color indexed="8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6">
    <xf numFmtId="0" fontId="0" fillId="0" borderId="0" xfId="0" applyAlignment="1">
      <alignment vertical="center"/>
    </xf>
    <xf numFmtId="38" fontId="0" fillId="0" borderId="0" xfId="16" applyAlignment="1">
      <alignment vertical="center"/>
    </xf>
    <xf numFmtId="38" fontId="0" fillId="0" borderId="0" xfId="16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9" fontId="4" fillId="0" borderId="1" xfId="0" applyNumberFormat="1" applyFont="1" applyBorder="1" applyAlignment="1">
      <alignment vertical="center"/>
    </xf>
    <xf numFmtId="176" fontId="4" fillId="0" borderId="1" xfId="0" applyNumberFormat="1" applyFont="1" applyBorder="1" applyAlignment="1">
      <alignment horizontal="right" vertical="center"/>
    </xf>
    <xf numFmtId="177" fontId="4" fillId="0" borderId="1" xfId="0" applyNumberFormat="1" applyFont="1" applyBorder="1" applyAlignment="1">
      <alignment vertical="center"/>
    </xf>
    <xf numFmtId="178" fontId="4" fillId="0" borderId="1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180" fontId="4" fillId="0" borderId="0" xfId="0" applyNumberFormat="1" applyFont="1" applyFill="1" applyBorder="1" applyAlignment="1">
      <alignment vertical="center"/>
    </xf>
    <xf numFmtId="179" fontId="4" fillId="0" borderId="3" xfId="0" applyNumberFormat="1" applyFont="1" applyFill="1" applyBorder="1" applyAlignment="1">
      <alignment vertical="center"/>
    </xf>
    <xf numFmtId="179" fontId="4" fillId="0" borderId="4" xfId="0" applyNumberFormat="1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/>
    </xf>
    <xf numFmtId="181" fontId="4" fillId="0" borderId="5" xfId="0" applyNumberFormat="1" applyFont="1" applyFill="1" applyBorder="1" applyAlignment="1">
      <alignment vertical="center"/>
    </xf>
    <xf numFmtId="180" fontId="4" fillId="0" borderId="3" xfId="0" applyNumberFormat="1" applyFont="1" applyFill="1" applyBorder="1" applyAlignment="1">
      <alignment vertical="center"/>
    </xf>
    <xf numFmtId="182" fontId="4" fillId="0" borderId="0" xfId="0" applyNumberFormat="1" applyFont="1" applyAlignment="1">
      <alignment horizontal="center" vertical="center"/>
    </xf>
    <xf numFmtId="181" fontId="4" fillId="0" borderId="6" xfId="0" applyNumberFormat="1" applyFont="1" applyFill="1" applyBorder="1" applyAlignment="1">
      <alignment vertical="center"/>
    </xf>
    <xf numFmtId="181" fontId="4" fillId="0" borderId="5" xfId="0" applyNumberFormat="1" applyFont="1" applyBorder="1" applyAlignment="1">
      <alignment vertical="center"/>
    </xf>
    <xf numFmtId="181" fontId="4" fillId="0" borderId="6" xfId="0" applyNumberFormat="1" applyFont="1" applyBorder="1" applyAlignment="1">
      <alignment vertical="center"/>
    </xf>
    <xf numFmtId="180" fontId="4" fillId="0" borderId="7" xfId="0" applyNumberFormat="1" applyFont="1" applyFill="1" applyBorder="1" applyAlignment="1">
      <alignment vertical="center"/>
    </xf>
    <xf numFmtId="179" fontId="4" fillId="0" borderId="8" xfId="0" applyNumberFormat="1" applyFont="1" applyFill="1" applyBorder="1" applyAlignment="1">
      <alignment vertical="center"/>
    </xf>
    <xf numFmtId="179" fontId="4" fillId="0" borderId="7" xfId="0" applyNumberFormat="1" applyFont="1" applyFill="1" applyBorder="1" applyAlignment="1">
      <alignment vertical="center"/>
    </xf>
    <xf numFmtId="179" fontId="4" fillId="0" borderId="9" xfId="0" applyNumberFormat="1" applyFont="1" applyFill="1" applyBorder="1" applyAlignment="1">
      <alignment vertical="center"/>
    </xf>
    <xf numFmtId="179" fontId="4" fillId="0" borderId="10" xfId="0" applyNumberFormat="1" applyFont="1" applyFill="1" applyBorder="1" applyAlignment="1">
      <alignment vertical="center"/>
    </xf>
    <xf numFmtId="179" fontId="4" fillId="0" borderId="11" xfId="0" applyNumberFormat="1" applyFont="1" applyFill="1" applyBorder="1" applyAlignment="1">
      <alignment vertical="center"/>
    </xf>
    <xf numFmtId="179" fontId="4" fillId="0" borderId="12" xfId="0" applyNumberFormat="1" applyFont="1" applyFill="1" applyBorder="1" applyAlignment="1">
      <alignment vertical="center"/>
    </xf>
    <xf numFmtId="9" fontId="4" fillId="0" borderId="0" xfId="0" applyNumberFormat="1" applyFont="1" applyAlignment="1" quotePrefix="1">
      <alignment vertical="center"/>
    </xf>
    <xf numFmtId="0" fontId="4" fillId="0" borderId="0" xfId="0" applyFont="1" applyAlignment="1" quotePrefix="1">
      <alignment vertical="center"/>
    </xf>
    <xf numFmtId="0" fontId="4" fillId="0" borderId="13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3" fontId="4" fillId="0" borderId="14" xfId="0" applyNumberFormat="1" applyFont="1" applyFill="1" applyBorder="1" applyAlignment="1">
      <alignment horizontal="right" vertical="center" wrapText="1"/>
    </xf>
    <xf numFmtId="179" fontId="6" fillId="0" borderId="0" xfId="0" applyNumberFormat="1" applyFont="1" applyFill="1" applyBorder="1" applyAlignment="1">
      <alignment vertical="center"/>
    </xf>
    <xf numFmtId="181" fontId="4" fillId="0" borderId="15" xfId="0" applyNumberFormat="1" applyFont="1" applyBorder="1" applyAlignment="1">
      <alignment vertical="center"/>
    </xf>
    <xf numFmtId="3" fontId="4" fillId="0" borderId="7" xfId="0" applyNumberFormat="1" applyFont="1" applyFill="1" applyBorder="1" applyAlignment="1">
      <alignment horizontal="right" vertical="center" wrapText="1"/>
    </xf>
    <xf numFmtId="181" fontId="4" fillId="0" borderId="16" xfId="0" applyNumberFormat="1" applyFont="1" applyBorder="1" applyAlignment="1">
      <alignment vertical="center"/>
    </xf>
    <xf numFmtId="181" fontId="4" fillId="0" borderId="0" xfId="0" applyNumberFormat="1" applyFont="1" applyBorder="1" applyAlignment="1">
      <alignment vertical="center"/>
    </xf>
    <xf numFmtId="179" fontId="4" fillId="0" borderId="10" xfId="0" applyNumberFormat="1" applyFont="1" applyBorder="1" applyAlignment="1">
      <alignment vertical="center"/>
    </xf>
    <xf numFmtId="179" fontId="4" fillId="0" borderId="11" xfId="0" applyNumberFormat="1" applyFont="1" applyBorder="1" applyAlignment="1">
      <alignment vertical="center"/>
    </xf>
    <xf numFmtId="179" fontId="4" fillId="0" borderId="17" xfId="0" applyNumberFormat="1" applyFont="1" applyBorder="1" applyAlignment="1">
      <alignment vertical="center"/>
    </xf>
    <xf numFmtId="179" fontId="4" fillId="0" borderId="7" xfId="0" applyNumberFormat="1" applyFont="1" applyBorder="1" applyAlignment="1">
      <alignment vertical="center"/>
    </xf>
    <xf numFmtId="179" fontId="4" fillId="0" borderId="9" xfId="0" applyNumberFormat="1" applyFont="1" applyBorder="1" applyAlignment="1">
      <alignment vertical="center"/>
    </xf>
    <xf numFmtId="179" fontId="4" fillId="0" borderId="18" xfId="0" applyNumberFormat="1" applyFont="1" applyBorder="1" applyAlignment="1">
      <alignment vertical="center"/>
    </xf>
    <xf numFmtId="179" fontId="4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7" fillId="2" borderId="19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179" fontId="5" fillId="0" borderId="22" xfId="0" applyNumberFormat="1" applyFont="1" applyBorder="1" applyAlignment="1">
      <alignment vertical="center" wrapText="1"/>
    </xf>
    <xf numFmtId="179" fontId="5" fillId="0" borderId="23" xfId="0" applyNumberFormat="1" applyFont="1" applyBorder="1" applyAlignment="1">
      <alignment vertical="center"/>
    </xf>
    <xf numFmtId="180" fontId="5" fillId="0" borderId="0" xfId="0" applyNumberFormat="1" applyFont="1" applyFill="1" applyBorder="1" applyAlignment="1">
      <alignment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 wrapText="1"/>
    </xf>
    <xf numFmtId="14" fontId="5" fillId="0" borderId="0" xfId="0" applyNumberFormat="1" applyFont="1" applyFill="1" applyBorder="1" applyAlignment="1">
      <alignment horizontal="center" vertical="center"/>
    </xf>
    <xf numFmtId="14" fontId="4" fillId="0" borderId="0" xfId="0" applyNumberFormat="1" applyFont="1" applyAlignment="1">
      <alignment vertical="center"/>
    </xf>
    <xf numFmtId="14" fontId="4" fillId="0" borderId="0" xfId="0" applyNumberFormat="1" applyFont="1" applyAlignment="1">
      <alignment horizontal="center" vertical="center"/>
    </xf>
    <xf numFmtId="181" fontId="4" fillId="0" borderId="16" xfId="0" applyNumberFormat="1" applyFont="1" applyFill="1" applyBorder="1" applyAlignment="1">
      <alignment vertical="center"/>
    </xf>
    <xf numFmtId="181" fontId="4" fillId="0" borderId="32" xfId="0" applyNumberFormat="1" applyFont="1" applyFill="1" applyBorder="1" applyAlignment="1">
      <alignment vertical="center"/>
    </xf>
    <xf numFmtId="0" fontId="4" fillId="0" borderId="33" xfId="0" applyFont="1" applyFill="1" applyBorder="1" applyAlignment="1">
      <alignment horizontal="right" vertical="center" wrapText="1"/>
    </xf>
    <xf numFmtId="0" fontId="7" fillId="2" borderId="34" xfId="0" applyFont="1" applyFill="1" applyBorder="1" applyAlignment="1">
      <alignment horizontal="center" vertical="center" wrapText="1"/>
    </xf>
    <xf numFmtId="179" fontId="5" fillId="0" borderId="35" xfId="0" applyNumberFormat="1" applyFont="1" applyBorder="1" applyAlignment="1">
      <alignment vertical="center" wrapText="1"/>
    </xf>
    <xf numFmtId="179" fontId="5" fillId="0" borderId="36" xfId="0" applyNumberFormat="1" applyFont="1" applyBorder="1" applyAlignment="1">
      <alignment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7" fillId="2" borderId="41" xfId="0" applyFont="1" applyFill="1" applyBorder="1" applyAlignment="1">
      <alignment horizontal="center" vertical="center" wrapText="1"/>
    </xf>
    <xf numFmtId="38" fontId="4" fillId="0" borderId="1" xfId="16" applyFont="1" applyBorder="1" applyAlignment="1">
      <alignment vertical="center"/>
    </xf>
    <xf numFmtId="179" fontId="4" fillId="0" borderId="42" xfId="0" applyNumberFormat="1" applyFont="1" applyFill="1" applyBorder="1" applyAlignment="1">
      <alignment vertical="center"/>
    </xf>
    <xf numFmtId="179" fontId="4" fillId="0" borderId="43" xfId="0" applyNumberFormat="1" applyFont="1" applyFill="1" applyBorder="1" applyAlignment="1">
      <alignment vertical="center"/>
    </xf>
    <xf numFmtId="0" fontId="4" fillId="0" borderId="44" xfId="0" applyFont="1" applyFill="1" applyBorder="1" applyAlignment="1">
      <alignment vertical="center"/>
    </xf>
    <xf numFmtId="181" fontId="4" fillId="0" borderId="45" xfId="0" applyNumberFormat="1" applyFont="1" applyFill="1" applyBorder="1" applyAlignment="1">
      <alignment vertical="center"/>
    </xf>
    <xf numFmtId="180" fontId="4" fillId="0" borderId="42" xfId="0" applyNumberFormat="1" applyFont="1" applyFill="1" applyBorder="1" applyAlignment="1">
      <alignment vertical="center"/>
    </xf>
    <xf numFmtId="179" fontId="4" fillId="0" borderId="46" xfId="0" applyNumberFormat="1" applyFont="1" applyFill="1" applyBorder="1" applyAlignment="1">
      <alignment vertical="center"/>
    </xf>
    <xf numFmtId="38" fontId="4" fillId="0" borderId="47" xfId="16" applyFont="1" applyBorder="1" applyAlignment="1">
      <alignment vertical="center"/>
    </xf>
    <xf numFmtId="0" fontId="7" fillId="2" borderId="48" xfId="0" applyFont="1" applyFill="1" applyBorder="1" applyAlignment="1">
      <alignment horizontal="center" vertical="center"/>
    </xf>
    <xf numFmtId="0" fontId="7" fillId="2" borderId="49" xfId="0" applyFont="1" applyFill="1" applyBorder="1" applyAlignment="1">
      <alignment horizontal="center" vertical="center"/>
    </xf>
    <xf numFmtId="0" fontId="7" fillId="2" borderId="50" xfId="0" applyFont="1" applyFill="1" applyBorder="1" applyAlignment="1">
      <alignment horizontal="center" vertical="center"/>
    </xf>
    <xf numFmtId="0" fontId="7" fillId="2" borderId="51" xfId="0" applyFont="1" applyFill="1" applyBorder="1" applyAlignment="1">
      <alignment horizontal="center" vertical="center"/>
    </xf>
    <xf numFmtId="0" fontId="7" fillId="2" borderId="41" xfId="0" applyFont="1" applyFill="1" applyBorder="1" applyAlignment="1">
      <alignment horizontal="center" vertical="center"/>
    </xf>
    <xf numFmtId="0" fontId="7" fillId="2" borderId="52" xfId="0" applyFont="1" applyFill="1" applyBorder="1" applyAlignment="1">
      <alignment horizontal="center" vertical="center"/>
    </xf>
    <xf numFmtId="0" fontId="7" fillId="2" borderId="53" xfId="0" applyFont="1" applyFill="1" applyBorder="1" applyAlignment="1">
      <alignment horizontal="center" vertical="center"/>
    </xf>
    <xf numFmtId="0" fontId="7" fillId="2" borderId="54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217"/>
  <sheetViews>
    <sheetView tabSelected="1" zoomScale="80" zoomScaleNormal="80" workbookViewId="0" topLeftCell="A1">
      <pane ySplit="13" topLeftCell="BM14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9.625" style="50" customWidth="1"/>
    <col min="2" max="2" width="10.125" style="3" bestFit="1" customWidth="1"/>
    <col min="3" max="4" width="11.625" style="3" customWidth="1"/>
    <col min="5" max="5" width="0.74609375" style="4" customWidth="1"/>
    <col min="6" max="6" width="5.625" style="3" customWidth="1"/>
    <col min="7" max="7" width="10.625" style="3" customWidth="1"/>
    <col min="8" max="8" width="11.625" style="3" customWidth="1"/>
    <col min="9" max="9" width="9.00390625" style="3" customWidth="1"/>
    <col min="10" max="10" width="12.625" style="67" customWidth="1"/>
    <col min="11" max="11" width="1.625" style="3" customWidth="1"/>
    <col min="12" max="12" width="9.625" style="50" customWidth="1"/>
    <col min="13" max="13" width="11.125" style="3" bestFit="1" customWidth="1"/>
    <col min="14" max="15" width="10.625" style="3" customWidth="1"/>
    <col min="16" max="16" width="0.74609375" style="3" customWidth="1"/>
    <col min="17" max="17" width="5.625" style="3" customWidth="1"/>
    <col min="18" max="19" width="10.625" style="3" customWidth="1"/>
    <col min="20" max="20" width="12.625" style="67" customWidth="1"/>
    <col min="21" max="16384" width="9.00390625" style="3" customWidth="1"/>
  </cols>
  <sheetData>
    <row r="1" ht="7.5" customHeight="1"/>
    <row r="2" spans="1:8" ht="12.75" customHeight="1">
      <c r="A2" s="35" t="s">
        <v>138</v>
      </c>
      <c r="C2" s="5" t="s">
        <v>139</v>
      </c>
      <c r="G2" s="6" t="s">
        <v>166</v>
      </c>
      <c r="H2" s="7" t="s">
        <v>255</v>
      </c>
    </row>
    <row r="3" ht="12.75" customHeight="1">
      <c r="C3" s="8">
        <v>50</v>
      </c>
    </row>
    <row r="4" spans="8:12" ht="12.75" customHeight="1">
      <c r="H4" s="9">
        <v>2</v>
      </c>
      <c r="L4" s="50" t="s">
        <v>387</v>
      </c>
    </row>
    <row r="5" ht="12.75" customHeight="1">
      <c r="H5" s="9">
        <v>1.8</v>
      </c>
    </row>
    <row r="6" spans="3:8" ht="12.75" customHeight="1">
      <c r="C6" s="10">
        <v>2</v>
      </c>
      <c r="H6" s="11">
        <v>4</v>
      </c>
    </row>
    <row r="7" ht="12.75" customHeight="1">
      <c r="C7" s="10">
        <v>1</v>
      </c>
    </row>
    <row r="8" ht="12.75" customHeight="1">
      <c r="H8" s="12">
        <v>1.5</v>
      </c>
    </row>
    <row r="9" ht="12.75" customHeight="1">
      <c r="C9" s="9">
        <v>0.5</v>
      </c>
    </row>
    <row r="10" ht="12.75" customHeight="1">
      <c r="C10" s="11">
        <v>1</v>
      </c>
    </row>
    <row r="11" ht="12.75" customHeight="1"/>
    <row r="12" spans="2:15" ht="12.75" customHeight="1" thickBot="1">
      <c r="B12" s="13"/>
      <c r="C12" s="36" t="s">
        <v>388</v>
      </c>
      <c r="D12" s="36" t="s">
        <v>140</v>
      </c>
      <c r="N12" s="36" t="s">
        <v>162</v>
      </c>
      <c r="O12" s="36" t="s">
        <v>140</v>
      </c>
    </row>
    <row r="13" spans="1:20" s="50" customFormat="1" ht="12.75" customHeight="1">
      <c r="A13" s="51" t="s">
        <v>156</v>
      </c>
      <c r="B13" s="53" t="s">
        <v>141</v>
      </c>
      <c r="C13" s="54">
        <f>VLOOKUP($H$2,Data!$A$2:$C$150,2,0)</f>
        <v>1</v>
      </c>
      <c r="D13" s="55">
        <f>ROUNDDOWN((C13+IF(B211=TRUE,1,0))*D211*C217*C213*C215*(1+C204+C206+C207+C208)/C211*C210*C214,0)</f>
        <v>1</v>
      </c>
      <c r="E13" s="56"/>
      <c r="F13" s="57" t="s">
        <v>167</v>
      </c>
      <c r="G13" s="58" t="s">
        <v>142</v>
      </c>
      <c r="H13" s="59" t="s">
        <v>143</v>
      </c>
      <c r="I13" s="60" t="s">
        <v>157</v>
      </c>
      <c r="J13" s="66" t="s">
        <v>158</v>
      </c>
      <c r="K13" s="35"/>
      <c r="L13" s="51" t="s">
        <v>159</v>
      </c>
      <c r="M13" s="61" t="s">
        <v>160</v>
      </c>
      <c r="N13" s="54">
        <f>VLOOKUP($H$2,Data!$A$2:$C$150,3,0)</f>
        <v>1</v>
      </c>
      <c r="O13" s="55">
        <f>ROUNDDOWN((N13+IF(B211=TRUE,1,0))*C217*C213*C215*(1+C204+C205+C206+C207+C208)/C211*C214,0)</f>
        <v>1</v>
      </c>
      <c r="P13" s="56"/>
      <c r="Q13" s="62" t="s">
        <v>161</v>
      </c>
      <c r="R13" s="63" t="s">
        <v>142</v>
      </c>
      <c r="S13" s="64" t="s">
        <v>143</v>
      </c>
      <c r="T13" s="66" t="s">
        <v>158</v>
      </c>
    </row>
    <row r="14" spans="1:20" ht="12.75" customHeight="1">
      <c r="A14" s="52" t="s">
        <v>163</v>
      </c>
      <c r="B14" s="37">
        <f>VLOOKUP(A14,Data!$E$2:$G$99,C$201,0)</f>
        <v>9</v>
      </c>
      <c r="C14" s="15">
        <f aca="true" t="shared" si="0" ref="C14:C77">ROUNDUP($B14/$C$13,0)</f>
        <v>9</v>
      </c>
      <c r="D14" s="16">
        <f aca="true" t="shared" si="1" ref="D14:D77">ROUNDUP($B14/$D$13,0)</f>
        <v>9</v>
      </c>
      <c r="E14" s="17"/>
      <c r="F14" s="18">
        <v>0</v>
      </c>
      <c r="G14" s="19">
        <f aca="true" t="shared" si="2" ref="G14:G77">D14/100*F14</f>
        <v>0</v>
      </c>
      <c r="H14" s="15">
        <f aca="true" t="shared" si="3" ref="H14:H77">D14-G14</f>
        <v>9</v>
      </c>
      <c r="I14" s="33">
        <f>VLOOKUP(A14,Data!$E$2:$R$99,14,0)</f>
        <v>3</v>
      </c>
      <c r="J14" s="68"/>
      <c r="K14" s="20"/>
      <c r="L14" s="52" t="s">
        <v>163</v>
      </c>
      <c r="M14" s="37">
        <f>VLOOKUP($L14,Data!$E$2:$P$99,$C$202+$B$202,0)</f>
        <v>144</v>
      </c>
      <c r="N14" s="15">
        <f>ROUNDUP($M14/$N$13,0)</f>
        <v>144</v>
      </c>
      <c r="O14" s="16">
        <f>ROUNDUP($M14/$O$13,0)</f>
        <v>144</v>
      </c>
      <c r="P14" s="17"/>
      <c r="Q14" s="21">
        <v>0</v>
      </c>
      <c r="R14" s="19">
        <f aca="true" t="shared" si="4" ref="R14:R77">O14/100*Q14</f>
        <v>0</v>
      </c>
      <c r="S14" s="16">
        <f aca="true" t="shared" si="5" ref="S14:S77">O14-R14</f>
        <v>144</v>
      </c>
      <c r="T14" s="68"/>
    </row>
    <row r="15" spans="1:20" ht="12.75" customHeight="1">
      <c r="A15" s="52" t="s">
        <v>168</v>
      </c>
      <c r="B15" s="37">
        <f>VLOOKUP(A15,Data!$E$2:$G$99,C$201,0)</f>
        <v>16</v>
      </c>
      <c r="C15" s="15">
        <f t="shared" si="0"/>
        <v>16</v>
      </c>
      <c r="D15" s="16">
        <f t="shared" si="1"/>
        <v>16</v>
      </c>
      <c r="E15" s="17"/>
      <c r="F15" s="18">
        <v>0</v>
      </c>
      <c r="G15" s="19">
        <f t="shared" si="2"/>
        <v>0</v>
      </c>
      <c r="H15" s="15">
        <f t="shared" si="3"/>
        <v>16</v>
      </c>
      <c r="I15" s="33">
        <f>VLOOKUP(A15,Data!$E$2:$R$99,14,0)</f>
        <v>3</v>
      </c>
      <c r="J15" s="68"/>
      <c r="K15" s="20"/>
      <c r="L15" s="52" t="s">
        <v>168</v>
      </c>
      <c r="M15" s="37">
        <f>VLOOKUP($L15,Data!$E$2:$P$99,$C$202+$B$202,0)</f>
        <v>184</v>
      </c>
      <c r="N15" s="15">
        <f aca="true" t="shared" si="6" ref="N15:N78">ROUNDUP($M15/$N$13,0)</f>
        <v>184</v>
      </c>
      <c r="O15" s="16">
        <f aca="true" t="shared" si="7" ref="O15:O78">ROUNDUP($M15/$O$13,0)</f>
        <v>184</v>
      </c>
      <c r="P15" s="17"/>
      <c r="Q15" s="21">
        <v>0</v>
      </c>
      <c r="R15" s="19">
        <f t="shared" si="4"/>
        <v>0</v>
      </c>
      <c r="S15" s="16">
        <f t="shared" si="5"/>
        <v>184</v>
      </c>
      <c r="T15" s="68"/>
    </row>
    <row r="16" spans="1:20" ht="12.75" customHeight="1">
      <c r="A16" s="52" t="s">
        <v>169</v>
      </c>
      <c r="B16" s="37">
        <f>VLOOKUP(A16,Data!$E$2:$G$99,C$201,0)</f>
        <v>25</v>
      </c>
      <c r="C16" s="15">
        <f t="shared" si="0"/>
        <v>25</v>
      </c>
      <c r="D16" s="16">
        <f t="shared" si="1"/>
        <v>25</v>
      </c>
      <c r="E16" s="17"/>
      <c r="F16" s="18">
        <v>0</v>
      </c>
      <c r="G16" s="19">
        <f t="shared" si="2"/>
        <v>0</v>
      </c>
      <c r="H16" s="15">
        <f t="shared" si="3"/>
        <v>25</v>
      </c>
      <c r="I16" s="33">
        <f>VLOOKUP(A16,Data!$E$2:$R$99,14,0)</f>
        <v>3</v>
      </c>
      <c r="J16" s="68"/>
      <c r="K16" s="20"/>
      <c r="L16" s="52" t="s">
        <v>169</v>
      </c>
      <c r="M16" s="37">
        <f>VLOOKUP($L16,Data!$E$2:$P$99,$C$202+$B$202,0)</f>
        <v>284</v>
      </c>
      <c r="N16" s="15">
        <f t="shared" si="6"/>
        <v>284</v>
      </c>
      <c r="O16" s="16">
        <f t="shared" si="7"/>
        <v>284</v>
      </c>
      <c r="P16" s="17"/>
      <c r="Q16" s="21">
        <v>0</v>
      </c>
      <c r="R16" s="19">
        <f t="shared" si="4"/>
        <v>0</v>
      </c>
      <c r="S16" s="16">
        <f t="shared" si="5"/>
        <v>284</v>
      </c>
      <c r="T16" s="68"/>
    </row>
    <row r="17" spans="1:20" ht="12.75" customHeight="1">
      <c r="A17" s="52" t="s">
        <v>170</v>
      </c>
      <c r="B17" s="37">
        <f>VLOOKUP(A17,Data!$E$2:$G$99,C$201,0)</f>
        <v>36</v>
      </c>
      <c r="C17" s="15">
        <f t="shared" si="0"/>
        <v>36</v>
      </c>
      <c r="D17" s="16">
        <f t="shared" si="1"/>
        <v>36</v>
      </c>
      <c r="E17" s="17"/>
      <c r="F17" s="18">
        <v>0</v>
      </c>
      <c r="G17" s="19">
        <f t="shared" si="2"/>
        <v>0</v>
      </c>
      <c r="H17" s="15">
        <f t="shared" si="3"/>
        <v>36</v>
      </c>
      <c r="I17" s="33">
        <f>VLOOKUP(A17,Data!$E$2:$R$99,14,0)</f>
        <v>3</v>
      </c>
      <c r="J17" s="68"/>
      <c r="K17" s="20"/>
      <c r="L17" s="52" t="s">
        <v>170</v>
      </c>
      <c r="M17" s="37">
        <f>VLOOKUP($L17,Data!$E$2:$P$99,$C$202+$B$202,0)</f>
        <v>348</v>
      </c>
      <c r="N17" s="15">
        <f t="shared" si="6"/>
        <v>348</v>
      </c>
      <c r="O17" s="16">
        <f t="shared" si="7"/>
        <v>348</v>
      </c>
      <c r="P17" s="17"/>
      <c r="Q17" s="21">
        <v>0</v>
      </c>
      <c r="R17" s="19">
        <f t="shared" si="4"/>
        <v>0</v>
      </c>
      <c r="S17" s="16">
        <f t="shared" si="5"/>
        <v>348</v>
      </c>
      <c r="T17" s="68"/>
    </row>
    <row r="18" spans="1:20" ht="12.75" customHeight="1">
      <c r="A18" s="52" t="s">
        <v>171</v>
      </c>
      <c r="B18" s="37">
        <f>VLOOKUP(A18,Data!$E$2:$G$99,C$201,0)</f>
        <v>77</v>
      </c>
      <c r="C18" s="15">
        <f t="shared" si="0"/>
        <v>77</v>
      </c>
      <c r="D18" s="16">
        <f t="shared" si="1"/>
        <v>77</v>
      </c>
      <c r="E18" s="17"/>
      <c r="F18" s="18">
        <v>0</v>
      </c>
      <c r="G18" s="19">
        <f t="shared" si="2"/>
        <v>0</v>
      </c>
      <c r="H18" s="15">
        <f t="shared" si="3"/>
        <v>77</v>
      </c>
      <c r="I18" s="33">
        <f>VLOOKUP(A18,Data!$E$2:$R$99,14,0)</f>
        <v>4</v>
      </c>
      <c r="J18" s="68"/>
      <c r="K18" s="20"/>
      <c r="L18" s="52" t="s">
        <v>171</v>
      </c>
      <c r="M18" s="37">
        <f>VLOOKUP($L18,Data!$E$2:$P$99,$C$202+$B$202,0)</f>
        <v>603</v>
      </c>
      <c r="N18" s="15">
        <f t="shared" si="6"/>
        <v>603</v>
      </c>
      <c r="O18" s="16">
        <f t="shared" si="7"/>
        <v>603</v>
      </c>
      <c r="P18" s="17"/>
      <c r="Q18" s="21">
        <v>0</v>
      </c>
      <c r="R18" s="19">
        <f t="shared" si="4"/>
        <v>0</v>
      </c>
      <c r="S18" s="16">
        <f t="shared" si="5"/>
        <v>603</v>
      </c>
      <c r="T18" s="68"/>
    </row>
    <row r="19" spans="1:20" ht="12.75" customHeight="1">
      <c r="A19" s="52" t="s">
        <v>172</v>
      </c>
      <c r="B19" s="37">
        <f>VLOOKUP(A19,Data!$E$2:$G$99,C$201,0)</f>
        <v>112</v>
      </c>
      <c r="C19" s="15">
        <f t="shared" si="0"/>
        <v>112</v>
      </c>
      <c r="D19" s="16">
        <f t="shared" si="1"/>
        <v>112</v>
      </c>
      <c r="E19" s="17"/>
      <c r="F19" s="18">
        <v>0</v>
      </c>
      <c r="G19" s="19">
        <f t="shared" si="2"/>
        <v>0</v>
      </c>
      <c r="H19" s="15">
        <f t="shared" si="3"/>
        <v>112</v>
      </c>
      <c r="I19" s="33">
        <f>VLOOKUP(A19,Data!$E$2:$R$99,14,0)</f>
        <v>4</v>
      </c>
      <c r="J19" s="68"/>
      <c r="K19" s="20"/>
      <c r="L19" s="52" t="s">
        <v>172</v>
      </c>
      <c r="M19" s="37">
        <f>VLOOKUP($L19,Data!$E$2:$P$99,$C$202+$B$202,0)</f>
        <v>887</v>
      </c>
      <c r="N19" s="15">
        <f t="shared" si="6"/>
        <v>887</v>
      </c>
      <c r="O19" s="16">
        <f t="shared" si="7"/>
        <v>887</v>
      </c>
      <c r="P19" s="17"/>
      <c r="Q19" s="21">
        <v>0</v>
      </c>
      <c r="R19" s="19">
        <f t="shared" si="4"/>
        <v>0</v>
      </c>
      <c r="S19" s="16">
        <f t="shared" si="5"/>
        <v>887</v>
      </c>
      <c r="T19" s="68"/>
    </row>
    <row r="20" spans="1:20" ht="12.75" customHeight="1">
      <c r="A20" s="52" t="s">
        <v>173</v>
      </c>
      <c r="B20" s="37">
        <f>VLOOKUP(A20,Data!$E$2:$G$99,C$201,0)</f>
        <v>153</v>
      </c>
      <c r="C20" s="15">
        <f t="shared" si="0"/>
        <v>153</v>
      </c>
      <c r="D20" s="16">
        <f t="shared" si="1"/>
        <v>153</v>
      </c>
      <c r="E20" s="17"/>
      <c r="F20" s="18">
        <v>0</v>
      </c>
      <c r="G20" s="19">
        <f t="shared" si="2"/>
        <v>0</v>
      </c>
      <c r="H20" s="15">
        <f t="shared" si="3"/>
        <v>153</v>
      </c>
      <c r="I20" s="33">
        <f>VLOOKUP(A20,Data!$E$2:$R$99,14,0)</f>
        <v>4</v>
      </c>
      <c r="J20" s="68"/>
      <c r="K20" s="20"/>
      <c r="L20" s="52" t="s">
        <v>173</v>
      </c>
      <c r="M20" s="37">
        <f>VLOOKUP($L20,Data!$E$2:$P$99,$C$202+$B$202,0)</f>
        <v>1096</v>
      </c>
      <c r="N20" s="15">
        <f t="shared" si="6"/>
        <v>1096</v>
      </c>
      <c r="O20" s="16">
        <f t="shared" si="7"/>
        <v>1096</v>
      </c>
      <c r="P20" s="17"/>
      <c r="Q20" s="21">
        <v>0</v>
      </c>
      <c r="R20" s="19">
        <f t="shared" si="4"/>
        <v>0</v>
      </c>
      <c r="S20" s="16">
        <f t="shared" si="5"/>
        <v>1096</v>
      </c>
      <c r="T20" s="68"/>
    </row>
    <row r="21" spans="1:20" ht="12.75" customHeight="1">
      <c r="A21" s="52" t="s">
        <v>174</v>
      </c>
      <c r="B21" s="37">
        <f>VLOOKUP(A21,Data!$E$2:$G$99,C$201,0)</f>
        <v>200</v>
      </c>
      <c r="C21" s="15">
        <f t="shared" si="0"/>
        <v>200</v>
      </c>
      <c r="D21" s="16">
        <f t="shared" si="1"/>
        <v>200</v>
      </c>
      <c r="E21" s="17"/>
      <c r="F21" s="18">
        <v>0</v>
      </c>
      <c r="G21" s="19">
        <f t="shared" si="2"/>
        <v>0</v>
      </c>
      <c r="H21" s="15">
        <f t="shared" si="3"/>
        <v>200</v>
      </c>
      <c r="I21" s="33">
        <f>VLOOKUP(A21,Data!$E$2:$R$99,14,0)</f>
        <v>4</v>
      </c>
      <c r="J21" s="68"/>
      <c r="K21" s="20"/>
      <c r="L21" s="52" t="s">
        <v>174</v>
      </c>
      <c r="M21" s="37">
        <f>VLOOKUP($L21,Data!$E$2:$P$99,$C$202+$B$202,0)</f>
        <v>1598</v>
      </c>
      <c r="N21" s="15">
        <f t="shared" si="6"/>
        <v>1598</v>
      </c>
      <c r="O21" s="16">
        <f t="shared" si="7"/>
        <v>1598</v>
      </c>
      <c r="P21" s="17"/>
      <c r="Q21" s="21">
        <v>0</v>
      </c>
      <c r="R21" s="19">
        <f t="shared" si="4"/>
        <v>0</v>
      </c>
      <c r="S21" s="16">
        <f t="shared" si="5"/>
        <v>1598</v>
      </c>
      <c r="T21" s="68"/>
    </row>
    <row r="22" spans="1:20" ht="12.75" customHeight="1">
      <c r="A22" s="52" t="s">
        <v>175</v>
      </c>
      <c r="B22" s="37">
        <f>VLOOKUP(A22,Data!$E$2:$G$99,C$201,0)</f>
        <v>253</v>
      </c>
      <c r="C22" s="15">
        <f t="shared" si="0"/>
        <v>253</v>
      </c>
      <c r="D22" s="16">
        <f t="shared" si="1"/>
        <v>253</v>
      </c>
      <c r="E22" s="17"/>
      <c r="F22" s="18">
        <v>0</v>
      </c>
      <c r="G22" s="19">
        <f t="shared" si="2"/>
        <v>0</v>
      </c>
      <c r="H22" s="15">
        <f t="shared" si="3"/>
        <v>253</v>
      </c>
      <c r="I22" s="33">
        <f>VLOOKUP(A22,Data!$E$2:$R$99,14,0)</f>
        <v>4</v>
      </c>
      <c r="J22" s="68"/>
      <c r="K22" s="20"/>
      <c r="L22" s="52" t="s">
        <v>175</v>
      </c>
      <c r="M22" s="37">
        <f>VLOOKUP($L22,Data!$E$2:$P$99,$C$202+$B$202,0)</f>
        <v>2540</v>
      </c>
      <c r="N22" s="15">
        <f t="shared" si="6"/>
        <v>2540</v>
      </c>
      <c r="O22" s="16">
        <f t="shared" si="7"/>
        <v>2540</v>
      </c>
      <c r="P22" s="17"/>
      <c r="Q22" s="21">
        <v>0</v>
      </c>
      <c r="R22" s="19">
        <f t="shared" si="4"/>
        <v>0</v>
      </c>
      <c r="S22" s="16">
        <f t="shared" si="5"/>
        <v>2540</v>
      </c>
      <c r="T22" s="68"/>
    </row>
    <row r="23" spans="1:20" ht="12.75" customHeight="1">
      <c r="A23" s="52" t="s">
        <v>176</v>
      </c>
      <c r="B23" s="37">
        <f>VLOOKUP(A23,Data!$E$2:$G$99,C$201,0)</f>
        <v>320</v>
      </c>
      <c r="C23" s="15">
        <f t="shared" si="0"/>
        <v>320</v>
      </c>
      <c r="D23" s="16">
        <f t="shared" si="1"/>
        <v>320</v>
      </c>
      <c r="E23" s="17"/>
      <c r="F23" s="18">
        <v>0</v>
      </c>
      <c r="G23" s="19">
        <f t="shared" si="2"/>
        <v>0</v>
      </c>
      <c r="H23" s="15">
        <f t="shared" si="3"/>
        <v>320</v>
      </c>
      <c r="I23" s="33">
        <f>VLOOKUP(A23,Data!$E$2:$R$99,14,0)</f>
        <v>5</v>
      </c>
      <c r="J23" s="68"/>
      <c r="K23" s="20"/>
      <c r="L23" s="52" t="s">
        <v>176</v>
      </c>
      <c r="M23" s="37">
        <f>VLOOKUP($L23,Data!$E$2:$P$99,$C$202+$B$202,0)</f>
        <v>3676</v>
      </c>
      <c r="N23" s="15">
        <f t="shared" si="6"/>
        <v>3676</v>
      </c>
      <c r="O23" s="16">
        <f t="shared" si="7"/>
        <v>3676</v>
      </c>
      <c r="P23" s="17"/>
      <c r="Q23" s="21">
        <v>0</v>
      </c>
      <c r="R23" s="19">
        <f t="shared" si="4"/>
        <v>0</v>
      </c>
      <c r="S23" s="16">
        <f t="shared" si="5"/>
        <v>3676</v>
      </c>
      <c r="T23" s="68"/>
    </row>
    <row r="24" spans="1:20" ht="12.75" customHeight="1">
      <c r="A24" s="52" t="s">
        <v>177</v>
      </c>
      <c r="B24" s="37">
        <f>VLOOKUP(A24,Data!$E$2:$G$99,C$201,0)</f>
        <v>385</v>
      </c>
      <c r="C24" s="15">
        <f t="shared" si="0"/>
        <v>385</v>
      </c>
      <c r="D24" s="16">
        <f t="shared" si="1"/>
        <v>385</v>
      </c>
      <c r="E24" s="17"/>
      <c r="F24" s="18">
        <v>0</v>
      </c>
      <c r="G24" s="19">
        <f t="shared" si="2"/>
        <v>0</v>
      </c>
      <c r="H24" s="15">
        <f t="shared" si="3"/>
        <v>385</v>
      </c>
      <c r="I24" s="33">
        <f>VLOOKUP(A24,Data!$E$2:$R$99,14,0)</f>
        <v>5</v>
      </c>
      <c r="J24" s="68"/>
      <c r="K24" s="20"/>
      <c r="L24" s="52" t="s">
        <v>177</v>
      </c>
      <c r="M24" s="37">
        <f>VLOOKUP($L24,Data!$E$2:$P$99,$C$202+$B$202,0)</f>
        <v>4290</v>
      </c>
      <c r="N24" s="15">
        <f t="shared" si="6"/>
        <v>4290</v>
      </c>
      <c r="O24" s="16">
        <f t="shared" si="7"/>
        <v>4290</v>
      </c>
      <c r="P24" s="17"/>
      <c r="Q24" s="21">
        <v>0</v>
      </c>
      <c r="R24" s="19">
        <f t="shared" si="4"/>
        <v>0</v>
      </c>
      <c r="S24" s="16">
        <f t="shared" si="5"/>
        <v>4290</v>
      </c>
      <c r="T24" s="68"/>
    </row>
    <row r="25" spans="1:20" ht="12.75" customHeight="1">
      <c r="A25" s="52" t="s">
        <v>178</v>
      </c>
      <c r="B25" s="37">
        <f>VLOOKUP(A25,Data!$E$2:$G$99,C$201,0)</f>
        <v>490</v>
      </c>
      <c r="C25" s="15">
        <f t="shared" si="0"/>
        <v>490</v>
      </c>
      <c r="D25" s="16">
        <f t="shared" si="1"/>
        <v>490</v>
      </c>
      <c r="E25" s="17"/>
      <c r="F25" s="18">
        <v>0</v>
      </c>
      <c r="G25" s="19">
        <f t="shared" si="2"/>
        <v>0</v>
      </c>
      <c r="H25" s="15">
        <f t="shared" si="3"/>
        <v>490</v>
      </c>
      <c r="I25" s="33">
        <f>VLOOKUP(A25,Data!$E$2:$R$99,14,0)</f>
        <v>5</v>
      </c>
      <c r="J25" s="68"/>
      <c r="K25" s="20"/>
      <c r="L25" s="52" t="s">
        <v>178</v>
      </c>
      <c r="M25" s="37">
        <f>VLOOKUP($L25,Data!$E$2:$P$99,$C$202+$B$202,0)</f>
        <v>4946</v>
      </c>
      <c r="N25" s="15">
        <f t="shared" si="6"/>
        <v>4946</v>
      </c>
      <c r="O25" s="16">
        <f t="shared" si="7"/>
        <v>4946</v>
      </c>
      <c r="P25" s="17"/>
      <c r="Q25" s="21">
        <v>0</v>
      </c>
      <c r="R25" s="19">
        <f t="shared" si="4"/>
        <v>0</v>
      </c>
      <c r="S25" s="16">
        <f t="shared" si="5"/>
        <v>4946</v>
      </c>
      <c r="T25" s="68"/>
    </row>
    <row r="26" spans="1:20" ht="12.75" customHeight="1">
      <c r="A26" s="52" t="s">
        <v>179</v>
      </c>
      <c r="B26" s="37">
        <f>VLOOKUP(A26,Data!$E$2:$G$99,C$201,0)</f>
        <v>585</v>
      </c>
      <c r="C26" s="15">
        <f t="shared" si="0"/>
        <v>585</v>
      </c>
      <c r="D26" s="16">
        <f t="shared" si="1"/>
        <v>585</v>
      </c>
      <c r="E26" s="17"/>
      <c r="F26" s="18">
        <v>0</v>
      </c>
      <c r="G26" s="19">
        <f t="shared" si="2"/>
        <v>0</v>
      </c>
      <c r="H26" s="15">
        <f t="shared" si="3"/>
        <v>585</v>
      </c>
      <c r="I26" s="33">
        <f>VLOOKUP(A26,Data!$E$2:$R$99,14,0)</f>
        <v>5</v>
      </c>
      <c r="J26" s="68"/>
      <c r="K26" s="20"/>
      <c r="L26" s="52" t="s">
        <v>179</v>
      </c>
      <c r="M26" s="37">
        <f>VLOOKUP($L26,Data!$E$2:$P$99,$C$202+$B$202,0)</f>
        <v>6679</v>
      </c>
      <c r="N26" s="15">
        <f t="shared" si="6"/>
        <v>6679</v>
      </c>
      <c r="O26" s="16">
        <f t="shared" si="7"/>
        <v>6679</v>
      </c>
      <c r="P26" s="17"/>
      <c r="Q26" s="21">
        <v>0</v>
      </c>
      <c r="R26" s="19">
        <f t="shared" si="4"/>
        <v>0</v>
      </c>
      <c r="S26" s="16">
        <f t="shared" si="5"/>
        <v>6679</v>
      </c>
      <c r="T26" s="68"/>
    </row>
    <row r="27" spans="1:20" ht="12.75" customHeight="1">
      <c r="A27" s="52" t="s">
        <v>180</v>
      </c>
      <c r="B27" s="37">
        <f>VLOOKUP(A27,Data!$E$2:$G$99,C$201,0)</f>
        <v>700</v>
      </c>
      <c r="C27" s="15">
        <f t="shared" si="0"/>
        <v>700</v>
      </c>
      <c r="D27" s="16">
        <f t="shared" si="1"/>
        <v>700</v>
      </c>
      <c r="E27" s="17"/>
      <c r="F27" s="18">
        <v>0</v>
      </c>
      <c r="G27" s="19">
        <f t="shared" si="2"/>
        <v>0</v>
      </c>
      <c r="H27" s="15">
        <f t="shared" si="3"/>
        <v>700</v>
      </c>
      <c r="I27" s="33">
        <f>VLOOKUP(A27,Data!$E$2:$R$99,14,0)</f>
        <v>5</v>
      </c>
      <c r="J27" s="68"/>
      <c r="K27" s="20"/>
      <c r="L27" s="52" t="s">
        <v>180</v>
      </c>
      <c r="M27" s="37">
        <f>VLOOKUP($L27,Data!$E$2:$P$99,$C$202+$B$202,0)</f>
        <v>9492</v>
      </c>
      <c r="N27" s="15">
        <f t="shared" si="6"/>
        <v>9492</v>
      </c>
      <c r="O27" s="16">
        <f t="shared" si="7"/>
        <v>9492</v>
      </c>
      <c r="P27" s="17"/>
      <c r="Q27" s="21">
        <v>0</v>
      </c>
      <c r="R27" s="19">
        <f t="shared" si="4"/>
        <v>0</v>
      </c>
      <c r="S27" s="16">
        <f t="shared" si="5"/>
        <v>9492</v>
      </c>
      <c r="T27" s="68"/>
    </row>
    <row r="28" spans="1:20" ht="12.75" customHeight="1">
      <c r="A28" s="52" t="s">
        <v>181</v>
      </c>
      <c r="B28" s="37">
        <f>VLOOKUP(A28,Data!$E$2:$G$99,C$201,0)</f>
        <v>830</v>
      </c>
      <c r="C28" s="15">
        <f t="shared" si="0"/>
        <v>830</v>
      </c>
      <c r="D28" s="16">
        <f t="shared" si="1"/>
        <v>830</v>
      </c>
      <c r="E28" s="17"/>
      <c r="F28" s="18">
        <v>0</v>
      </c>
      <c r="G28" s="19">
        <f t="shared" si="2"/>
        <v>0</v>
      </c>
      <c r="H28" s="15">
        <f t="shared" si="3"/>
        <v>830</v>
      </c>
      <c r="I28" s="33">
        <f>VLOOKUP(A28,Data!$E$2:$R$99,14,0)</f>
        <v>6</v>
      </c>
      <c r="J28" s="68"/>
      <c r="K28" s="20"/>
      <c r="L28" s="52" t="s">
        <v>181</v>
      </c>
      <c r="M28" s="37">
        <f>VLOOKUP($L28,Data!$E$2:$P$99,$C$202+$B$202,0)</f>
        <v>12770</v>
      </c>
      <c r="N28" s="15">
        <f t="shared" si="6"/>
        <v>12770</v>
      </c>
      <c r="O28" s="16">
        <f t="shared" si="7"/>
        <v>12770</v>
      </c>
      <c r="P28" s="17"/>
      <c r="Q28" s="21">
        <v>0</v>
      </c>
      <c r="R28" s="19">
        <f t="shared" si="4"/>
        <v>0</v>
      </c>
      <c r="S28" s="16">
        <f t="shared" si="5"/>
        <v>12770</v>
      </c>
      <c r="T28" s="68"/>
    </row>
    <row r="29" spans="1:20" ht="12.75" customHeight="1">
      <c r="A29" s="52" t="s">
        <v>182</v>
      </c>
      <c r="B29" s="37">
        <f>VLOOKUP(A29,Data!$E$2:$G$99,C$201,0)</f>
        <v>970</v>
      </c>
      <c r="C29" s="15">
        <f t="shared" si="0"/>
        <v>970</v>
      </c>
      <c r="D29" s="16">
        <f t="shared" si="1"/>
        <v>970</v>
      </c>
      <c r="E29" s="17"/>
      <c r="F29" s="18">
        <v>0</v>
      </c>
      <c r="G29" s="19">
        <f t="shared" si="2"/>
        <v>0</v>
      </c>
      <c r="H29" s="15">
        <f t="shared" si="3"/>
        <v>970</v>
      </c>
      <c r="I29" s="33">
        <f>VLOOKUP(A29,Data!$E$2:$R$99,14,0)</f>
        <v>6</v>
      </c>
      <c r="J29" s="68"/>
      <c r="K29" s="20"/>
      <c r="L29" s="52" t="s">
        <v>182</v>
      </c>
      <c r="M29" s="37">
        <f>VLOOKUP($L29,Data!$E$2:$P$99,$C$202+$B$202,0)</f>
        <v>14344</v>
      </c>
      <c r="N29" s="15">
        <f t="shared" si="6"/>
        <v>14344</v>
      </c>
      <c r="O29" s="16">
        <f t="shared" si="7"/>
        <v>14344</v>
      </c>
      <c r="P29" s="17"/>
      <c r="Q29" s="21">
        <v>0</v>
      </c>
      <c r="R29" s="19">
        <f t="shared" si="4"/>
        <v>0</v>
      </c>
      <c r="S29" s="16">
        <f t="shared" si="5"/>
        <v>14344</v>
      </c>
      <c r="T29" s="68"/>
    </row>
    <row r="30" spans="1:20" ht="12.75" customHeight="1">
      <c r="A30" s="52" t="s">
        <v>183</v>
      </c>
      <c r="B30" s="37">
        <f>VLOOKUP(A30,Data!$E$2:$G$99,C$201,0)</f>
        <v>1120</v>
      </c>
      <c r="C30" s="15">
        <f t="shared" si="0"/>
        <v>1120</v>
      </c>
      <c r="D30" s="16">
        <f t="shared" si="1"/>
        <v>1120</v>
      </c>
      <c r="E30" s="17"/>
      <c r="F30" s="18">
        <v>0</v>
      </c>
      <c r="G30" s="19">
        <f t="shared" si="2"/>
        <v>0</v>
      </c>
      <c r="H30" s="15">
        <f t="shared" si="3"/>
        <v>1120</v>
      </c>
      <c r="I30" s="33">
        <f>VLOOKUP(A30,Data!$E$2:$R$99,14,0)</f>
        <v>6</v>
      </c>
      <c r="J30" s="68"/>
      <c r="K30" s="20"/>
      <c r="L30" s="52" t="s">
        <v>183</v>
      </c>
      <c r="M30" s="37">
        <f>VLOOKUP($L30,Data!$E$2:$P$99,$C$202+$B$202,0)</f>
        <v>16005</v>
      </c>
      <c r="N30" s="15">
        <f t="shared" si="6"/>
        <v>16005</v>
      </c>
      <c r="O30" s="16">
        <f t="shared" si="7"/>
        <v>16005</v>
      </c>
      <c r="P30" s="17"/>
      <c r="Q30" s="21">
        <v>0</v>
      </c>
      <c r="R30" s="19">
        <f t="shared" si="4"/>
        <v>0</v>
      </c>
      <c r="S30" s="16">
        <f t="shared" si="5"/>
        <v>16005</v>
      </c>
      <c r="T30" s="68"/>
    </row>
    <row r="31" spans="1:20" ht="12.75" customHeight="1">
      <c r="A31" s="52" t="s">
        <v>184</v>
      </c>
      <c r="B31" s="37">
        <f>VLOOKUP(A31,Data!$E$2:$G$99,C$201,0)</f>
        <v>1260</v>
      </c>
      <c r="C31" s="15">
        <f t="shared" si="0"/>
        <v>1260</v>
      </c>
      <c r="D31" s="16">
        <f t="shared" si="1"/>
        <v>1260</v>
      </c>
      <c r="E31" s="17"/>
      <c r="F31" s="18">
        <v>0</v>
      </c>
      <c r="G31" s="19">
        <f t="shared" si="2"/>
        <v>0</v>
      </c>
      <c r="H31" s="15">
        <f t="shared" si="3"/>
        <v>1260</v>
      </c>
      <c r="I31" s="33">
        <f>VLOOKUP(A31,Data!$E$2:$R$99,14,0)</f>
        <v>6</v>
      </c>
      <c r="J31" s="68"/>
      <c r="K31" s="20"/>
      <c r="L31" s="52" t="s">
        <v>184</v>
      </c>
      <c r="M31" s="37">
        <f>VLOOKUP($L31,Data!$E$2:$P$99,$C$202+$B$202,0)</f>
        <v>20642</v>
      </c>
      <c r="N31" s="15">
        <f t="shared" si="6"/>
        <v>20642</v>
      </c>
      <c r="O31" s="16">
        <f t="shared" si="7"/>
        <v>20642</v>
      </c>
      <c r="P31" s="17"/>
      <c r="Q31" s="21">
        <v>0</v>
      </c>
      <c r="R31" s="19">
        <f t="shared" si="4"/>
        <v>0</v>
      </c>
      <c r="S31" s="16">
        <f t="shared" si="5"/>
        <v>20642</v>
      </c>
      <c r="T31" s="68"/>
    </row>
    <row r="32" spans="1:20" ht="12.75" customHeight="1">
      <c r="A32" s="52" t="s">
        <v>185</v>
      </c>
      <c r="B32" s="37">
        <f>VLOOKUP(A32,Data!$E$2:$G$99,C$201,0)</f>
        <v>1420</v>
      </c>
      <c r="C32" s="15">
        <f t="shared" si="0"/>
        <v>1420</v>
      </c>
      <c r="D32" s="16">
        <f t="shared" si="1"/>
        <v>1420</v>
      </c>
      <c r="E32" s="17"/>
      <c r="F32" s="18">
        <v>0</v>
      </c>
      <c r="G32" s="19">
        <f t="shared" si="2"/>
        <v>0</v>
      </c>
      <c r="H32" s="15">
        <f t="shared" si="3"/>
        <v>1420</v>
      </c>
      <c r="I32" s="33">
        <f>VLOOKUP(A32,Data!$E$2:$R$99,14,0)</f>
        <v>6</v>
      </c>
      <c r="J32" s="68"/>
      <c r="K32" s="20"/>
      <c r="L32" s="52" t="s">
        <v>185</v>
      </c>
      <c r="M32" s="37">
        <f>VLOOKUP($L32,Data!$E$2:$P$99,$C$202+$B$202,0)</f>
        <v>27434</v>
      </c>
      <c r="N32" s="15">
        <f t="shared" si="6"/>
        <v>27434</v>
      </c>
      <c r="O32" s="16">
        <f t="shared" si="7"/>
        <v>27434</v>
      </c>
      <c r="P32" s="17"/>
      <c r="Q32" s="21">
        <v>0</v>
      </c>
      <c r="R32" s="19">
        <f t="shared" si="4"/>
        <v>0</v>
      </c>
      <c r="S32" s="16">
        <f t="shared" si="5"/>
        <v>27434</v>
      </c>
      <c r="T32" s="68"/>
    </row>
    <row r="33" spans="1:20" ht="12.75" customHeight="1">
      <c r="A33" s="52" t="s">
        <v>186</v>
      </c>
      <c r="B33" s="37">
        <f>VLOOKUP(A33,Data!$E$2:$G$99,C$201,0)</f>
        <v>1620</v>
      </c>
      <c r="C33" s="15">
        <f t="shared" si="0"/>
        <v>1620</v>
      </c>
      <c r="D33" s="16">
        <f t="shared" si="1"/>
        <v>1620</v>
      </c>
      <c r="E33" s="17"/>
      <c r="F33" s="18">
        <v>0</v>
      </c>
      <c r="G33" s="19">
        <f t="shared" si="2"/>
        <v>0</v>
      </c>
      <c r="H33" s="15">
        <f t="shared" si="3"/>
        <v>1620</v>
      </c>
      <c r="I33" s="33">
        <f>VLOOKUP(A33,Data!$E$2:$R$99,14,0)</f>
        <v>7</v>
      </c>
      <c r="J33" s="68"/>
      <c r="K33" s="20"/>
      <c r="L33" s="52" t="s">
        <v>186</v>
      </c>
      <c r="M33" s="37">
        <f>VLOOKUP($L33,Data!$E$2:$P$99,$C$202+$B$202,0)</f>
        <v>35108</v>
      </c>
      <c r="N33" s="15">
        <f t="shared" si="6"/>
        <v>35108</v>
      </c>
      <c r="O33" s="16">
        <f t="shared" si="7"/>
        <v>35108</v>
      </c>
      <c r="P33" s="17"/>
      <c r="Q33" s="21">
        <v>0</v>
      </c>
      <c r="R33" s="19">
        <f t="shared" si="4"/>
        <v>0</v>
      </c>
      <c r="S33" s="16">
        <f t="shared" si="5"/>
        <v>35108</v>
      </c>
      <c r="T33" s="68"/>
    </row>
    <row r="34" spans="1:20" ht="12.75" customHeight="1">
      <c r="A34" s="52" t="s">
        <v>187</v>
      </c>
      <c r="B34" s="37">
        <f>VLOOKUP(A34,Data!$E$2:$G$99,C$201,0)</f>
        <v>1860</v>
      </c>
      <c r="C34" s="15">
        <f t="shared" si="0"/>
        <v>1860</v>
      </c>
      <c r="D34" s="16">
        <f t="shared" si="1"/>
        <v>1860</v>
      </c>
      <c r="E34" s="17"/>
      <c r="F34" s="18">
        <v>0</v>
      </c>
      <c r="G34" s="19">
        <f t="shared" si="2"/>
        <v>0</v>
      </c>
      <c r="H34" s="15">
        <f t="shared" si="3"/>
        <v>1860</v>
      </c>
      <c r="I34" s="33">
        <f>VLOOKUP(A34,Data!$E$2:$R$99,14,0)</f>
        <v>7</v>
      </c>
      <c r="J34" s="68"/>
      <c r="K34" s="20"/>
      <c r="L34" s="52" t="s">
        <v>187</v>
      </c>
      <c r="M34" s="37">
        <f>VLOOKUP($L34,Data!$E$2:$P$99,$C$202+$B$202,0)</f>
        <v>38577</v>
      </c>
      <c r="N34" s="15">
        <f t="shared" si="6"/>
        <v>38577</v>
      </c>
      <c r="O34" s="16">
        <f t="shared" si="7"/>
        <v>38577</v>
      </c>
      <c r="P34" s="17"/>
      <c r="Q34" s="21">
        <v>0</v>
      </c>
      <c r="R34" s="19">
        <f t="shared" si="4"/>
        <v>0</v>
      </c>
      <c r="S34" s="16">
        <f t="shared" si="5"/>
        <v>38577</v>
      </c>
      <c r="T34" s="68"/>
    </row>
    <row r="35" spans="1:20" ht="12.75" customHeight="1">
      <c r="A35" s="52" t="s">
        <v>188</v>
      </c>
      <c r="B35" s="37">
        <f>VLOOKUP(A35,Data!$E$2:$G$99,C$201,0)</f>
        <v>1990</v>
      </c>
      <c r="C35" s="15">
        <f t="shared" si="0"/>
        <v>1990</v>
      </c>
      <c r="D35" s="16">
        <f t="shared" si="1"/>
        <v>1990</v>
      </c>
      <c r="E35" s="17"/>
      <c r="F35" s="18">
        <v>0</v>
      </c>
      <c r="G35" s="19">
        <f t="shared" si="2"/>
        <v>0</v>
      </c>
      <c r="H35" s="15">
        <f t="shared" si="3"/>
        <v>1990</v>
      </c>
      <c r="I35" s="33">
        <f>VLOOKUP(A35,Data!$E$2:$R$99,14,0)</f>
        <v>7</v>
      </c>
      <c r="J35" s="68"/>
      <c r="K35" s="20"/>
      <c r="L35" s="52" t="s">
        <v>188</v>
      </c>
      <c r="M35" s="37">
        <f>VLOOKUP($L35,Data!$E$2:$P$99,$C$202+$B$202,0)</f>
        <v>42206</v>
      </c>
      <c r="N35" s="15">
        <f t="shared" si="6"/>
        <v>42206</v>
      </c>
      <c r="O35" s="16">
        <f t="shared" si="7"/>
        <v>42206</v>
      </c>
      <c r="P35" s="17"/>
      <c r="Q35" s="21">
        <v>0</v>
      </c>
      <c r="R35" s="19">
        <f t="shared" si="4"/>
        <v>0</v>
      </c>
      <c r="S35" s="16">
        <f t="shared" si="5"/>
        <v>42206</v>
      </c>
      <c r="T35" s="68"/>
    </row>
    <row r="36" spans="1:20" ht="12.75" customHeight="1">
      <c r="A36" s="52" t="s">
        <v>189</v>
      </c>
      <c r="B36" s="37">
        <f>VLOOKUP(A36,Data!$E$2:$G$99,C$201,0)</f>
        <v>2240</v>
      </c>
      <c r="C36" s="15">
        <f t="shared" si="0"/>
        <v>2240</v>
      </c>
      <c r="D36" s="16">
        <f t="shared" si="1"/>
        <v>2240</v>
      </c>
      <c r="E36" s="17"/>
      <c r="F36" s="18">
        <v>0</v>
      </c>
      <c r="G36" s="19">
        <f t="shared" si="2"/>
        <v>0</v>
      </c>
      <c r="H36" s="15">
        <f t="shared" si="3"/>
        <v>2240</v>
      </c>
      <c r="I36" s="33">
        <f>VLOOKUP(A36,Data!$E$2:$R$99,14,0)</f>
        <v>7</v>
      </c>
      <c r="J36" s="68"/>
      <c r="K36" s="20"/>
      <c r="L36" s="52" t="s">
        <v>189</v>
      </c>
      <c r="M36" s="37">
        <f>VLOOKUP($L36,Data!$E$2:$P$99,$C$202+$B$202,0)</f>
        <v>52708</v>
      </c>
      <c r="N36" s="15">
        <f t="shared" si="6"/>
        <v>52708</v>
      </c>
      <c r="O36" s="16">
        <f t="shared" si="7"/>
        <v>52708</v>
      </c>
      <c r="P36" s="17"/>
      <c r="Q36" s="21">
        <v>0</v>
      </c>
      <c r="R36" s="19">
        <f t="shared" si="4"/>
        <v>0</v>
      </c>
      <c r="S36" s="16">
        <f t="shared" si="5"/>
        <v>52708</v>
      </c>
      <c r="T36" s="68"/>
    </row>
    <row r="37" spans="1:20" ht="12.75" customHeight="1">
      <c r="A37" s="52" t="s">
        <v>190</v>
      </c>
      <c r="B37" s="37">
        <f>VLOOKUP(A37,Data!$E$2:$G$99,C$201,0)</f>
        <v>2504</v>
      </c>
      <c r="C37" s="15">
        <f t="shared" si="0"/>
        <v>2504</v>
      </c>
      <c r="D37" s="16">
        <f t="shared" si="1"/>
        <v>2504</v>
      </c>
      <c r="E37" s="17"/>
      <c r="F37" s="18">
        <v>0</v>
      </c>
      <c r="G37" s="19">
        <f t="shared" si="2"/>
        <v>0</v>
      </c>
      <c r="H37" s="15">
        <f t="shared" si="3"/>
        <v>2504</v>
      </c>
      <c r="I37" s="33">
        <f>VLOOKUP(A37,Data!$E$2:$R$99,14,0)</f>
        <v>7</v>
      </c>
      <c r="J37" s="68"/>
      <c r="K37" s="20"/>
      <c r="L37" s="52" t="s">
        <v>190</v>
      </c>
      <c r="M37" s="37">
        <f>VLOOKUP($L37,Data!$E$2:$P$99,$C$202+$B$202,0)</f>
        <v>66971</v>
      </c>
      <c r="N37" s="15">
        <f t="shared" si="6"/>
        <v>66971</v>
      </c>
      <c r="O37" s="16">
        <f t="shared" si="7"/>
        <v>66971</v>
      </c>
      <c r="P37" s="17"/>
      <c r="Q37" s="21">
        <v>0</v>
      </c>
      <c r="R37" s="19">
        <f t="shared" si="4"/>
        <v>0</v>
      </c>
      <c r="S37" s="16">
        <f t="shared" si="5"/>
        <v>66971</v>
      </c>
      <c r="T37" s="68"/>
    </row>
    <row r="38" spans="1:20" ht="12.75" customHeight="1">
      <c r="A38" s="52" t="s">
        <v>191</v>
      </c>
      <c r="B38" s="37">
        <f>VLOOKUP(A38,Data!$E$2:$G$99,C$201,0)</f>
        <v>2950</v>
      </c>
      <c r="C38" s="15">
        <f t="shared" si="0"/>
        <v>2950</v>
      </c>
      <c r="D38" s="16">
        <f t="shared" si="1"/>
        <v>2950</v>
      </c>
      <c r="E38" s="17"/>
      <c r="F38" s="18">
        <v>0</v>
      </c>
      <c r="G38" s="19">
        <f t="shared" si="2"/>
        <v>0</v>
      </c>
      <c r="H38" s="15">
        <f t="shared" si="3"/>
        <v>2950</v>
      </c>
      <c r="I38" s="33">
        <f>VLOOKUP(A38,Data!$E$2:$R$99,14,0)</f>
        <v>8</v>
      </c>
      <c r="J38" s="68"/>
      <c r="K38" s="20"/>
      <c r="L38" s="52" t="s">
        <v>191</v>
      </c>
      <c r="M38" s="37">
        <f>VLOOKUP($L38,Data!$E$2:$P$99,$C$202+$B$202,0)</f>
        <v>82688</v>
      </c>
      <c r="N38" s="15">
        <f t="shared" si="6"/>
        <v>82688</v>
      </c>
      <c r="O38" s="16">
        <f t="shared" si="7"/>
        <v>82688</v>
      </c>
      <c r="P38" s="17"/>
      <c r="Q38" s="21">
        <v>0</v>
      </c>
      <c r="R38" s="19">
        <f t="shared" si="4"/>
        <v>0</v>
      </c>
      <c r="S38" s="16">
        <f t="shared" si="5"/>
        <v>82688</v>
      </c>
      <c r="T38" s="68"/>
    </row>
    <row r="39" spans="1:20" ht="12.75" customHeight="1">
      <c r="A39" s="52" t="s">
        <v>192</v>
      </c>
      <c r="B39" s="37">
        <f>VLOOKUP(A39,Data!$E$2:$G$99,C$201,0)</f>
        <v>3426</v>
      </c>
      <c r="C39" s="15">
        <f t="shared" si="0"/>
        <v>3426</v>
      </c>
      <c r="D39" s="16">
        <f t="shared" si="1"/>
        <v>3426</v>
      </c>
      <c r="E39" s="17"/>
      <c r="F39" s="18">
        <v>0</v>
      </c>
      <c r="G39" s="19">
        <f t="shared" si="2"/>
        <v>0</v>
      </c>
      <c r="H39" s="15">
        <f t="shared" si="3"/>
        <v>3426</v>
      </c>
      <c r="I39" s="33">
        <f>VLOOKUP(A39,Data!$E$2:$R$99,14,0)</f>
        <v>8</v>
      </c>
      <c r="J39" s="68"/>
      <c r="K39" s="20"/>
      <c r="L39" s="52" t="s">
        <v>192</v>
      </c>
      <c r="M39" s="37">
        <f>VLOOKUP($L39,Data!$E$2:$P$99,$C$202+$B$202,0)</f>
        <v>89544</v>
      </c>
      <c r="N39" s="15">
        <f t="shared" si="6"/>
        <v>89544</v>
      </c>
      <c r="O39" s="16">
        <f t="shared" si="7"/>
        <v>89544</v>
      </c>
      <c r="P39" s="17"/>
      <c r="Q39" s="21">
        <v>0</v>
      </c>
      <c r="R39" s="19">
        <f t="shared" si="4"/>
        <v>0</v>
      </c>
      <c r="S39" s="16">
        <f t="shared" si="5"/>
        <v>89544</v>
      </c>
      <c r="T39" s="68"/>
    </row>
    <row r="40" spans="1:20" ht="12.75" customHeight="1">
      <c r="A40" s="52" t="s">
        <v>193</v>
      </c>
      <c r="B40" s="37">
        <f>VLOOKUP(A40,Data!$E$2:$G$99,C$201,0)</f>
        <v>3934</v>
      </c>
      <c r="C40" s="15">
        <f t="shared" si="0"/>
        <v>3934</v>
      </c>
      <c r="D40" s="16">
        <f t="shared" si="1"/>
        <v>3934</v>
      </c>
      <c r="E40" s="17"/>
      <c r="F40" s="18">
        <v>0</v>
      </c>
      <c r="G40" s="19">
        <f t="shared" si="2"/>
        <v>0</v>
      </c>
      <c r="H40" s="15">
        <f t="shared" si="3"/>
        <v>3934</v>
      </c>
      <c r="I40" s="33">
        <f>VLOOKUP(A40,Data!$E$2:$R$99,14,0)</f>
        <v>8</v>
      </c>
      <c r="J40" s="68"/>
      <c r="K40" s="20"/>
      <c r="L40" s="52" t="s">
        <v>193</v>
      </c>
      <c r="M40" s="37">
        <f>VLOOKUP($L40,Data!$E$2:$P$99,$C$202+$B$202,0)</f>
        <v>96669</v>
      </c>
      <c r="N40" s="15">
        <f t="shared" si="6"/>
        <v>96669</v>
      </c>
      <c r="O40" s="16">
        <f t="shared" si="7"/>
        <v>96669</v>
      </c>
      <c r="P40" s="17"/>
      <c r="Q40" s="21">
        <v>0</v>
      </c>
      <c r="R40" s="19">
        <f t="shared" si="4"/>
        <v>0</v>
      </c>
      <c r="S40" s="16">
        <f t="shared" si="5"/>
        <v>96669</v>
      </c>
      <c r="T40" s="68"/>
    </row>
    <row r="41" spans="1:20" ht="12.75" customHeight="1">
      <c r="A41" s="52" t="s">
        <v>194</v>
      </c>
      <c r="B41" s="37">
        <f>VLOOKUP(A41,Data!$E$2:$G$99,C$201,0)</f>
        <v>4474</v>
      </c>
      <c r="C41" s="15">
        <f t="shared" si="0"/>
        <v>4474</v>
      </c>
      <c r="D41" s="16">
        <f t="shared" si="1"/>
        <v>4474</v>
      </c>
      <c r="E41" s="17"/>
      <c r="F41" s="18">
        <v>0</v>
      </c>
      <c r="G41" s="19">
        <f t="shared" si="2"/>
        <v>0</v>
      </c>
      <c r="H41" s="15">
        <f t="shared" si="3"/>
        <v>4474</v>
      </c>
      <c r="I41" s="33">
        <f>VLOOKUP(A41,Data!$E$2:$R$99,14,0)</f>
        <v>8</v>
      </c>
      <c r="J41" s="68"/>
      <c r="K41" s="20"/>
      <c r="L41" s="52" t="s">
        <v>194</v>
      </c>
      <c r="M41" s="37">
        <f>VLOOKUP($L41,Data!$E$2:$P$99,$C$202+$B$202,0)</f>
        <v>117821</v>
      </c>
      <c r="N41" s="15">
        <f t="shared" si="6"/>
        <v>117821</v>
      </c>
      <c r="O41" s="16">
        <f t="shared" si="7"/>
        <v>117821</v>
      </c>
      <c r="P41" s="17"/>
      <c r="Q41" s="21">
        <v>0</v>
      </c>
      <c r="R41" s="19">
        <f t="shared" si="4"/>
        <v>0</v>
      </c>
      <c r="S41" s="16">
        <f t="shared" si="5"/>
        <v>117821</v>
      </c>
      <c r="T41" s="68"/>
    </row>
    <row r="42" spans="1:20" ht="12.75" customHeight="1">
      <c r="A42" s="52" t="s">
        <v>195</v>
      </c>
      <c r="B42" s="37">
        <f>VLOOKUP(A42,Data!$E$2:$G$99,C$201,0)</f>
        <v>6889</v>
      </c>
      <c r="C42" s="15">
        <f t="shared" si="0"/>
        <v>6889</v>
      </c>
      <c r="D42" s="16">
        <f t="shared" si="1"/>
        <v>6889</v>
      </c>
      <c r="E42" s="17"/>
      <c r="F42" s="18">
        <v>0</v>
      </c>
      <c r="G42" s="19">
        <f t="shared" si="2"/>
        <v>0</v>
      </c>
      <c r="H42" s="15">
        <f t="shared" si="3"/>
        <v>6889</v>
      </c>
      <c r="I42" s="33">
        <f>VLOOKUP(A42,Data!$E$2:$R$99,14,0)</f>
        <v>8</v>
      </c>
      <c r="J42" s="68"/>
      <c r="K42" s="20"/>
      <c r="L42" s="52" t="s">
        <v>195</v>
      </c>
      <c r="M42" s="37">
        <f>VLOOKUP($L42,Data!$E$2:$P$99,$C$202+$B$202,0)</f>
        <v>144921</v>
      </c>
      <c r="N42" s="15">
        <f t="shared" si="6"/>
        <v>144921</v>
      </c>
      <c r="O42" s="16">
        <f t="shared" si="7"/>
        <v>144921</v>
      </c>
      <c r="P42" s="17"/>
      <c r="Q42" s="21">
        <v>0</v>
      </c>
      <c r="R42" s="19">
        <f t="shared" si="4"/>
        <v>0</v>
      </c>
      <c r="S42" s="16">
        <f t="shared" si="5"/>
        <v>144921</v>
      </c>
      <c r="T42" s="68"/>
    </row>
    <row r="43" spans="1:20" ht="12.75" customHeight="1">
      <c r="A43" s="52" t="s">
        <v>196</v>
      </c>
      <c r="B43" s="37">
        <f>VLOOKUP(A43,Data!$E$2:$G$99,C$201,0)</f>
        <v>7995</v>
      </c>
      <c r="C43" s="15">
        <f t="shared" si="0"/>
        <v>7995</v>
      </c>
      <c r="D43" s="16">
        <f t="shared" si="1"/>
        <v>7995</v>
      </c>
      <c r="E43" s="17"/>
      <c r="F43" s="18">
        <v>0</v>
      </c>
      <c r="G43" s="19">
        <f t="shared" si="2"/>
        <v>0</v>
      </c>
      <c r="H43" s="15">
        <f t="shared" si="3"/>
        <v>7995</v>
      </c>
      <c r="I43" s="33">
        <f>VLOOKUP(A43,Data!$E$2:$R$99,14,0)</f>
        <v>9</v>
      </c>
      <c r="J43" s="68"/>
      <c r="K43" s="20"/>
      <c r="L43" s="52" t="s">
        <v>196</v>
      </c>
      <c r="M43" s="37">
        <f>VLOOKUP($L43,Data!$E$2:$P$99,$C$202+$B$202,0)</f>
        <v>174201</v>
      </c>
      <c r="N43" s="15">
        <f t="shared" si="6"/>
        <v>174201</v>
      </c>
      <c r="O43" s="16">
        <f t="shared" si="7"/>
        <v>174201</v>
      </c>
      <c r="P43" s="17"/>
      <c r="Q43" s="21">
        <v>0</v>
      </c>
      <c r="R43" s="19">
        <f t="shared" si="4"/>
        <v>0</v>
      </c>
      <c r="S43" s="16">
        <f t="shared" si="5"/>
        <v>174201</v>
      </c>
      <c r="T43" s="68"/>
    </row>
    <row r="44" spans="1:20" ht="12.75" customHeight="1">
      <c r="A44" s="52" t="s">
        <v>197</v>
      </c>
      <c r="B44" s="37">
        <f>VLOOKUP(A44,Data!$E$2:$G$99,C$201,0)</f>
        <v>9174</v>
      </c>
      <c r="C44" s="15">
        <f t="shared" si="0"/>
        <v>9174</v>
      </c>
      <c r="D44" s="16">
        <f t="shared" si="1"/>
        <v>9174</v>
      </c>
      <c r="E44" s="17"/>
      <c r="F44" s="18">
        <v>0</v>
      </c>
      <c r="G44" s="19">
        <f t="shared" si="2"/>
        <v>0</v>
      </c>
      <c r="H44" s="15">
        <f t="shared" si="3"/>
        <v>9174</v>
      </c>
      <c r="I44" s="33">
        <f>VLOOKUP(A44,Data!$E$2:$R$99,14,0)</f>
        <v>9</v>
      </c>
      <c r="J44" s="68"/>
      <c r="K44" s="20"/>
      <c r="L44" s="52" t="s">
        <v>197</v>
      </c>
      <c r="M44" s="37">
        <f>VLOOKUP($L44,Data!$E$2:$P$99,$C$202+$B$202,0)</f>
        <v>186677</v>
      </c>
      <c r="N44" s="15">
        <f t="shared" si="6"/>
        <v>186677</v>
      </c>
      <c r="O44" s="16">
        <f t="shared" si="7"/>
        <v>186677</v>
      </c>
      <c r="P44" s="17"/>
      <c r="Q44" s="21">
        <v>0</v>
      </c>
      <c r="R44" s="19">
        <f t="shared" si="4"/>
        <v>0</v>
      </c>
      <c r="S44" s="16">
        <f t="shared" si="5"/>
        <v>186677</v>
      </c>
      <c r="T44" s="68"/>
    </row>
    <row r="45" spans="1:20" ht="12.75" customHeight="1">
      <c r="A45" s="52" t="s">
        <v>198</v>
      </c>
      <c r="B45" s="37">
        <f>VLOOKUP(A45,Data!$E$2:$G$99,C$201,0)</f>
        <v>10425</v>
      </c>
      <c r="C45" s="15">
        <f t="shared" si="0"/>
        <v>10425</v>
      </c>
      <c r="D45" s="16">
        <f t="shared" si="1"/>
        <v>10425</v>
      </c>
      <c r="E45" s="17"/>
      <c r="F45" s="18">
        <v>0</v>
      </c>
      <c r="G45" s="19">
        <f t="shared" si="2"/>
        <v>0</v>
      </c>
      <c r="H45" s="15">
        <f t="shared" si="3"/>
        <v>10425</v>
      </c>
      <c r="I45" s="33">
        <f>VLOOKUP(A45,Data!$E$2:$R$99,14,0)</f>
        <v>9</v>
      </c>
      <c r="J45" s="68"/>
      <c r="K45" s="20"/>
      <c r="L45" s="52" t="s">
        <v>198</v>
      </c>
      <c r="M45" s="37">
        <f>VLOOKUP($L45,Data!$E$2:$P$99,$C$202+$B$202,0)</f>
        <v>199584</v>
      </c>
      <c r="N45" s="15">
        <f t="shared" si="6"/>
        <v>199584</v>
      </c>
      <c r="O45" s="16">
        <f t="shared" si="7"/>
        <v>199584</v>
      </c>
      <c r="P45" s="17"/>
      <c r="Q45" s="21">
        <v>0</v>
      </c>
      <c r="R45" s="19">
        <f t="shared" si="4"/>
        <v>0</v>
      </c>
      <c r="S45" s="16">
        <f t="shared" si="5"/>
        <v>199584</v>
      </c>
      <c r="T45" s="68"/>
    </row>
    <row r="46" spans="1:20" ht="12.75" customHeight="1">
      <c r="A46" s="52" t="s">
        <v>199</v>
      </c>
      <c r="B46" s="37">
        <f>VLOOKUP(A46,Data!$E$2:$G$99,C$201,0)</f>
        <v>11748</v>
      </c>
      <c r="C46" s="15">
        <f t="shared" si="0"/>
        <v>11748</v>
      </c>
      <c r="D46" s="16">
        <f t="shared" si="1"/>
        <v>11748</v>
      </c>
      <c r="E46" s="17"/>
      <c r="F46" s="18">
        <v>0</v>
      </c>
      <c r="G46" s="19">
        <f t="shared" si="2"/>
        <v>0</v>
      </c>
      <c r="H46" s="15">
        <f t="shared" si="3"/>
        <v>11748</v>
      </c>
      <c r="I46" s="33">
        <f>VLOOKUP(A46,Data!$E$2:$R$99,14,0)</f>
        <v>9</v>
      </c>
      <c r="J46" s="68"/>
      <c r="K46" s="20"/>
      <c r="L46" s="52" t="s">
        <v>199</v>
      </c>
      <c r="M46" s="37">
        <f>VLOOKUP($L46,Data!$E$2:$P$99,$C$202+$B$202,0)</f>
        <v>238617</v>
      </c>
      <c r="N46" s="15">
        <f t="shared" si="6"/>
        <v>238617</v>
      </c>
      <c r="O46" s="16">
        <f t="shared" si="7"/>
        <v>238617</v>
      </c>
      <c r="P46" s="17"/>
      <c r="Q46" s="21">
        <v>0</v>
      </c>
      <c r="R46" s="19">
        <f t="shared" si="4"/>
        <v>0</v>
      </c>
      <c r="S46" s="16">
        <f t="shared" si="5"/>
        <v>238617</v>
      </c>
      <c r="T46" s="68"/>
    </row>
    <row r="47" spans="1:20" ht="12.75" customHeight="1">
      <c r="A47" s="52" t="s">
        <v>200</v>
      </c>
      <c r="B47" s="37">
        <f>VLOOKUP(A47,Data!$E$2:$G$99,C$201,0)</f>
        <v>13967</v>
      </c>
      <c r="C47" s="15">
        <f t="shared" si="0"/>
        <v>13967</v>
      </c>
      <c r="D47" s="16">
        <f t="shared" si="1"/>
        <v>13967</v>
      </c>
      <c r="E47" s="17"/>
      <c r="F47" s="18">
        <v>0</v>
      </c>
      <c r="G47" s="19">
        <f t="shared" si="2"/>
        <v>0</v>
      </c>
      <c r="H47" s="15">
        <f t="shared" si="3"/>
        <v>13967</v>
      </c>
      <c r="I47" s="33">
        <f>VLOOKUP(A47,Data!$E$2:$R$99,14,0)</f>
        <v>9</v>
      </c>
      <c r="J47" s="68"/>
      <c r="K47" s="20"/>
      <c r="L47" s="52" t="s">
        <v>200</v>
      </c>
      <c r="M47" s="37">
        <f>VLOOKUP($L47,Data!$E$2:$P$99,$C$202+$B$202,0)</f>
        <v>286366</v>
      </c>
      <c r="N47" s="15">
        <f t="shared" si="6"/>
        <v>286366</v>
      </c>
      <c r="O47" s="16">
        <f t="shared" si="7"/>
        <v>286366</v>
      </c>
      <c r="P47" s="17"/>
      <c r="Q47" s="21">
        <v>0</v>
      </c>
      <c r="R47" s="19">
        <f t="shared" si="4"/>
        <v>0</v>
      </c>
      <c r="S47" s="16">
        <f t="shared" si="5"/>
        <v>286366</v>
      </c>
      <c r="T47" s="68"/>
    </row>
    <row r="48" spans="1:20" ht="12.75" customHeight="1">
      <c r="A48" s="52" t="s">
        <v>201</v>
      </c>
      <c r="B48" s="37">
        <f>VLOOKUP(A48,Data!$E$2:$G$99,C$201,0)</f>
        <v>15775</v>
      </c>
      <c r="C48" s="15">
        <f t="shared" si="0"/>
        <v>15775</v>
      </c>
      <c r="D48" s="16">
        <f t="shared" si="1"/>
        <v>15775</v>
      </c>
      <c r="E48" s="17"/>
      <c r="F48" s="18">
        <v>0</v>
      </c>
      <c r="G48" s="19">
        <f t="shared" si="2"/>
        <v>0</v>
      </c>
      <c r="H48" s="15">
        <f t="shared" si="3"/>
        <v>15775</v>
      </c>
      <c r="I48" s="33">
        <f>VLOOKUP(A48,Data!$E$2:$R$99,14,0)</f>
        <v>10</v>
      </c>
      <c r="J48" s="68"/>
      <c r="K48" s="20"/>
      <c r="L48" s="52" t="s">
        <v>201</v>
      </c>
      <c r="M48" s="37">
        <f>VLOOKUP($L48,Data!$E$2:$P$99,$C$202+$B$202,0)</f>
        <v>337147</v>
      </c>
      <c r="N48" s="15">
        <f t="shared" si="6"/>
        <v>337147</v>
      </c>
      <c r="O48" s="16">
        <f t="shared" si="7"/>
        <v>337147</v>
      </c>
      <c r="P48" s="17"/>
      <c r="Q48" s="21">
        <v>0</v>
      </c>
      <c r="R48" s="19">
        <f t="shared" si="4"/>
        <v>0</v>
      </c>
      <c r="S48" s="16">
        <f t="shared" si="5"/>
        <v>337147</v>
      </c>
      <c r="T48" s="68"/>
    </row>
    <row r="49" spans="1:20" ht="12.75" customHeight="1">
      <c r="A49" s="52" t="s">
        <v>202</v>
      </c>
      <c r="B49" s="37">
        <f>VLOOKUP(A49,Data!$E$2:$G$99,C$201,0)</f>
        <v>17678</v>
      </c>
      <c r="C49" s="15">
        <f t="shared" si="0"/>
        <v>17678</v>
      </c>
      <c r="D49" s="16">
        <f t="shared" si="1"/>
        <v>17678</v>
      </c>
      <c r="E49" s="17"/>
      <c r="F49" s="18">
        <v>0</v>
      </c>
      <c r="G49" s="19">
        <f t="shared" si="2"/>
        <v>0</v>
      </c>
      <c r="H49" s="15">
        <f t="shared" si="3"/>
        <v>17678</v>
      </c>
      <c r="I49" s="33">
        <f>VLOOKUP(A49,Data!$E$2:$R$99,14,0)</f>
        <v>10</v>
      </c>
      <c r="J49" s="68"/>
      <c r="K49" s="20"/>
      <c r="L49" s="52" t="s">
        <v>202</v>
      </c>
      <c r="M49" s="37">
        <f>VLOOKUP($L49,Data!$E$2:$P$99,$C$202+$B$202,0)</f>
        <v>358435</v>
      </c>
      <c r="N49" s="15">
        <f t="shared" si="6"/>
        <v>358435</v>
      </c>
      <c r="O49" s="16">
        <f t="shared" si="7"/>
        <v>358435</v>
      </c>
      <c r="P49" s="17"/>
      <c r="Q49" s="21">
        <v>0</v>
      </c>
      <c r="R49" s="19">
        <f t="shared" si="4"/>
        <v>0</v>
      </c>
      <c r="S49" s="16">
        <f t="shared" si="5"/>
        <v>358435</v>
      </c>
      <c r="T49" s="68"/>
    </row>
    <row r="50" spans="1:20" ht="12.75" customHeight="1">
      <c r="A50" s="52" t="s">
        <v>203</v>
      </c>
      <c r="B50" s="37">
        <f>VLOOKUP(A50,Data!$E$2:$G$99,C$201,0)</f>
        <v>19677</v>
      </c>
      <c r="C50" s="15">
        <f t="shared" si="0"/>
        <v>19677</v>
      </c>
      <c r="D50" s="16">
        <f t="shared" si="1"/>
        <v>19677</v>
      </c>
      <c r="E50" s="17"/>
      <c r="F50" s="18">
        <v>0</v>
      </c>
      <c r="G50" s="19">
        <f t="shared" si="2"/>
        <v>0</v>
      </c>
      <c r="H50" s="15">
        <f t="shared" si="3"/>
        <v>19677</v>
      </c>
      <c r="I50" s="33">
        <f>VLOOKUP(A50,Data!$E$2:$R$99,14,0)</f>
        <v>10</v>
      </c>
      <c r="J50" s="68"/>
      <c r="K50" s="20"/>
      <c r="L50" s="52" t="s">
        <v>203</v>
      </c>
      <c r="M50" s="37">
        <f>VLOOKUP($L50,Data!$E$2:$P$99,$C$202+$B$202,0)</f>
        <v>380376</v>
      </c>
      <c r="N50" s="15">
        <f t="shared" si="6"/>
        <v>380376</v>
      </c>
      <c r="O50" s="16">
        <f t="shared" si="7"/>
        <v>380376</v>
      </c>
      <c r="P50" s="17"/>
      <c r="Q50" s="21">
        <v>0</v>
      </c>
      <c r="R50" s="19">
        <f t="shared" si="4"/>
        <v>0</v>
      </c>
      <c r="S50" s="16">
        <f t="shared" si="5"/>
        <v>380376</v>
      </c>
      <c r="T50" s="68"/>
    </row>
    <row r="51" spans="1:20" ht="12.75" customHeight="1">
      <c r="A51" s="52" t="s">
        <v>204</v>
      </c>
      <c r="B51" s="37">
        <f>VLOOKUP(A51,Data!$E$2:$G$99,C$201,0)</f>
        <v>21773</v>
      </c>
      <c r="C51" s="15">
        <f t="shared" si="0"/>
        <v>21773</v>
      </c>
      <c r="D51" s="16">
        <f t="shared" si="1"/>
        <v>21773</v>
      </c>
      <c r="E51" s="17"/>
      <c r="F51" s="18">
        <v>0</v>
      </c>
      <c r="G51" s="19">
        <f t="shared" si="2"/>
        <v>0</v>
      </c>
      <c r="H51" s="15">
        <f t="shared" si="3"/>
        <v>21773</v>
      </c>
      <c r="I51" s="33">
        <f>VLOOKUP(A51,Data!$E$2:$R$99,14,0)</f>
        <v>10</v>
      </c>
      <c r="J51" s="68"/>
      <c r="K51" s="20"/>
      <c r="L51" s="52" t="s">
        <v>204</v>
      </c>
      <c r="M51" s="37">
        <f>VLOOKUP($L51,Data!$E$2:$P$99,$C$202+$B$202,0)</f>
        <v>447685</v>
      </c>
      <c r="N51" s="15">
        <f t="shared" si="6"/>
        <v>447685</v>
      </c>
      <c r="O51" s="16">
        <f t="shared" si="7"/>
        <v>447685</v>
      </c>
      <c r="P51" s="17"/>
      <c r="Q51" s="21">
        <v>0</v>
      </c>
      <c r="R51" s="19">
        <f t="shared" si="4"/>
        <v>0</v>
      </c>
      <c r="S51" s="16">
        <f t="shared" si="5"/>
        <v>447685</v>
      </c>
      <c r="T51" s="68"/>
    </row>
    <row r="52" spans="1:20" ht="12.75" customHeight="1">
      <c r="A52" s="52" t="s">
        <v>205</v>
      </c>
      <c r="B52" s="37">
        <f>VLOOKUP(A52,Data!$E$2:$G$99,C$201,0)</f>
        <v>30543</v>
      </c>
      <c r="C52" s="15">
        <f t="shared" si="0"/>
        <v>30543</v>
      </c>
      <c r="D52" s="16">
        <f t="shared" si="1"/>
        <v>30543</v>
      </c>
      <c r="E52" s="17"/>
      <c r="F52" s="18">
        <v>0</v>
      </c>
      <c r="G52" s="19">
        <f t="shared" si="2"/>
        <v>0</v>
      </c>
      <c r="H52" s="15">
        <f t="shared" si="3"/>
        <v>30543</v>
      </c>
      <c r="I52" s="33">
        <f>VLOOKUP(A52,Data!$E$2:$R$99,14,0)</f>
        <v>10</v>
      </c>
      <c r="J52" s="68"/>
      <c r="K52" s="20"/>
      <c r="L52" s="52" t="s">
        <v>205</v>
      </c>
      <c r="M52" s="37">
        <f>VLOOKUP($L52,Data!$E$2:$P$99,$C$202+$B$202,0)</f>
        <v>526989</v>
      </c>
      <c r="N52" s="15">
        <f t="shared" si="6"/>
        <v>526989</v>
      </c>
      <c r="O52" s="16">
        <f t="shared" si="7"/>
        <v>526989</v>
      </c>
      <c r="P52" s="17"/>
      <c r="Q52" s="21">
        <v>0</v>
      </c>
      <c r="R52" s="19">
        <f t="shared" si="4"/>
        <v>0</v>
      </c>
      <c r="S52" s="16">
        <f t="shared" si="5"/>
        <v>526989</v>
      </c>
      <c r="T52" s="68"/>
    </row>
    <row r="53" spans="1:20" ht="12.75" customHeight="1">
      <c r="A53" s="52" t="s">
        <v>206</v>
      </c>
      <c r="B53" s="37">
        <f>VLOOKUP(A53,Data!$E$2:$G$99,C$201,0)</f>
        <v>34212</v>
      </c>
      <c r="C53" s="15">
        <f t="shared" si="0"/>
        <v>34212</v>
      </c>
      <c r="D53" s="16">
        <f t="shared" si="1"/>
        <v>34212</v>
      </c>
      <c r="E53" s="17"/>
      <c r="F53" s="18">
        <v>0</v>
      </c>
      <c r="G53" s="19">
        <f t="shared" si="2"/>
        <v>0</v>
      </c>
      <c r="H53" s="15">
        <f t="shared" si="3"/>
        <v>34212</v>
      </c>
      <c r="I53" s="33">
        <f>VLOOKUP(A53,Data!$E$2:$R$99,14,0)</f>
        <v>11</v>
      </c>
      <c r="J53" s="68"/>
      <c r="K53" s="20"/>
      <c r="L53" s="52" t="s">
        <v>206</v>
      </c>
      <c r="M53" s="37">
        <f>VLOOKUP($L53,Data!$E$2:$P$99,$C$202+$B$202,0)</f>
        <v>610246</v>
      </c>
      <c r="N53" s="15">
        <f t="shared" si="6"/>
        <v>610246</v>
      </c>
      <c r="O53" s="16">
        <f t="shared" si="7"/>
        <v>610246</v>
      </c>
      <c r="P53" s="17"/>
      <c r="Q53" s="21">
        <v>0</v>
      </c>
      <c r="R53" s="19">
        <f t="shared" si="4"/>
        <v>0</v>
      </c>
      <c r="S53" s="16">
        <f t="shared" si="5"/>
        <v>610246</v>
      </c>
      <c r="T53" s="68"/>
    </row>
    <row r="54" spans="1:20" ht="12.75" customHeight="1">
      <c r="A54" s="52" t="s">
        <v>207</v>
      </c>
      <c r="B54" s="37">
        <f>VLOOKUP(A54,Data!$E$2:$G$99,C$201,0)</f>
        <v>38065</v>
      </c>
      <c r="C54" s="15">
        <f t="shared" si="0"/>
        <v>38065</v>
      </c>
      <c r="D54" s="16">
        <f t="shared" si="1"/>
        <v>38065</v>
      </c>
      <c r="E54" s="17"/>
      <c r="F54" s="18">
        <v>0</v>
      </c>
      <c r="G54" s="19">
        <f t="shared" si="2"/>
        <v>0</v>
      </c>
      <c r="H54" s="15">
        <f t="shared" si="3"/>
        <v>38065</v>
      </c>
      <c r="I54" s="33">
        <f>VLOOKUP(A54,Data!$E$2:$R$99,14,0)</f>
        <v>11</v>
      </c>
      <c r="J54" s="68"/>
      <c r="K54" s="20"/>
      <c r="L54" s="52" t="s">
        <v>207</v>
      </c>
      <c r="M54" s="37">
        <f>VLOOKUP($L54,Data!$E$2:$P$99,$C$202+$B$202,0)</f>
        <v>644736</v>
      </c>
      <c r="N54" s="15">
        <f t="shared" si="6"/>
        <v>644736</v>
      </c>
      <c r="O54" s="16">
        <f t="shared" si="7"/>
        <v>644736</v>
      </c>
      <c r="P54" s="17"/>
      <c r="Q54" s="21">
        <v>0</v>
      </c>
      <c r="R54" s="19">
        <f t="shared" si="4"/>
        <v>0</v>
      </c>
      <c r="S54" s="16">
        <f t="shared" si="5"/>
        <v>644736</v>
      </c>
      <c r="T54" s="68"/>
    </row>
    <row r="55" spans="1:20" ht="12.75" customHeight="1">
      <c r="A55" s="52" t="s">
        <v>208</v>
      </c>
      <c r="B55" s="37">
        <f>VLOOKUP(A55,Data!$E$2:$G$99,C$201,0)</f>
        <v>42102</v>
      </c>
      <c r="C55" s="15">
        <f t="shared" si="0"/>
        <v>42102</v>
      </c>
      <c r="D55" s="16">
        <f t="shared" si="1"/>
        <v>42102</v>
      </c>
      <c r="E55" s="17"/>
      <c r="F55" s="18">
        <v>0</v>
      </c>
      <c r="G55" s="19">
        <f t="shared" si="2"/>
        <v>0</v>
      </c>
      <c r="H55" s="15">
        <f t="shared" si="3"/>
        <v>42102</v>
      </c>
      <c r="I55" s="33">
        <f>VLOOKUP(A55,Data!$E$2:$R$99,14,0)</f>
        <v>11</v>
      </c>
      <c r="J55" s="68"/>
      <c r="K55" s="20"/>
      <c r="L55" s="52" t="s">
        <v>208</v>
      </c>
      <c r="M55" s="37">
        <f>VLOOKUP($L55,Data!$E$2:$P$99,$C$202+$B$202,0)</f>
        <v>793535</v>
      </c>
      <c r="N55" s="15">
        <f t="shared" si="6"/>
        <v>793535</v>
      </c>
      <c r="O55" s="16">
        <f t="shared" si="7"/>
        <v>793535</v>
      </c>
      <c r="P55" s="17"/>
      <c r="Q55" s="21">
        <v>0</v>
      </c>
      <c r="R55" s="19">
        <f t="shared" si="4"/>
        <v>0</v>
      </c>
      <c r="S55" s="16">
        <f t="shared" si="5"/>
        <v>793535</v>
      </c>
      <c r="T55" s="68"/>
    </row>
    <row r="56" spans="1:20" ht="12.75" customHeight="1">
      <c r="A56" s="52" t="s">
        <v>209</v>
      </c>
      <c r="B56" s="37">
        <f>VLOOKUP(A56,Data!$E$2:$G$99,C$201,0)</f>
        <v>46323</v>
      </c>
      <c r="C56" s="15">
        <f t="shared" si="0"/>
        <v>46323</v>
      </c>
      <c r="D56" s="16">
        <f t="shared" si="1"/>
        <v>46323</v>
      </c>
      <c r="E56" s="17"/>
      <c r="F56" s="18">
        <v>0</v>
      </c>
      <c r="G56" s="19">
        <f t="shared" si="2"/>
        <v>0</v>
      </c>
      <c r="H56" s="15">
        <f t="shared" si="3"/>
        <v>46323</v>
      </c>
      <c r="I56" s="33">
        <f>VLOOKUP(A56,Data!$E$2:$R$99,14,0)</f>
        <v>11</v>
      </c>
      <c r="J56" s="68"/>
      <c r="K56" s="20"/>
      <c r="L56" s="52" t="s">
        <v>209</v>
      </c>
      <c r="M56" s="37">
        <f>VLOOKUP($L56,Data!$E$2:$P$99,$C$202+$B$202,0)</f>
        <v>921810</v>
      </c>
      <c r="N56" s="15">
        <f t="shared" si="6"/>
        <v>921810</v>
      </c>
      <c r="O56" s="16">
        <f t="shared" si="7"/>
        <v>921810</v>
      </c>
      <c r="P56" s="17"/>
      <c r="Q56" s="21">
        <v>0</v>
      </c>
      <c r="R56" s="19">
        <f t="shared" si="4"/>
        <v>0</v>
      </c>
      <c r="S56" s="16">
        <f t="shared" si="5"/>
        <v>921810</v>
      </c>
      <c r="T56" s="68"/>
    </row>
    <row r="57" spans="1:20" ht="12.75" customHeight="1">
      <c r="A57" s="52" t="s">
        <v>210</v>
      </c>
      <c r="B57" s="37">
        <f>VLOOKUP(A57,Data!$E$2:$G$99,C$201,0)</f>
        <v>53026</v>
      </c>
      <c r="C57" s="15">
        <f t="shared" si="0"/>
        <v>53026</v>
      </c>
      <c r="D57" s="16">
        <f t="shared" si="1"/>
        <v>53026</v>
      </c>
      <c r="E57" s="17"/>
      <c r="F57" s="18">
        <v>0</v>
      </c>
      <c r="G57" s="19">
        <f t="shared" si="2"/>
        <v>0</v>
      </c>
      <c r="H57" s="15">
        <f t="shared" si="3"/>
        <v>53026</v>
      </c>
      <c r="I57" s="33">
        <f>VLOOKUP(A57,Data!$E$2:$R$99,14,0)</f>
        <v>11</v>
      </c>
      <c r="J57" s="68"/>
      <c r="K57" s="20"/>
      <c r="L57" s="52" t="s">
        <v>210</v>
      </c>
      <c r="M57" s="37">
        <f>VLOOKUP($L57,Data!$E$2:$P$99,$C$202+$B$202,0)</f>
        <v>1106758</v>
      </c>
      <c r="N57" s="15">
        <f t="shared" si="6"/>
        <v>1106758</v>
      </c>
      <c r="O57" s="16">
        <f t="shared" si="7"/>
        <v>1106758</v>
      </c>
      <c r="P57" s="17"/>
      <c r="Q57" s="21">
        <v>0</v>
      </c>
      <c r="R57" s="19">
        <f t="shared" si="4"/>
        <v>0</v>
      </c>
      <c r="S57" s="16">
        <f t="shared" si="5"/>
        <v>1106758</v>
      </c>
      <c r="T57" s="68"/>
    </row>
    <row r="58" spans="1:20" ht="12.75" customHeight="1">
      <c r="A58" s="52" t="s">
        <v>211</v>
      </c>
      <c r="B58" s="37">
        <f>VLOOKUP(A58,Data!$E$2:$G$99,C$201,0)</f>
        <v>58419</v>
      </c>
      <c r="C58" s="15">
        <f t="shared" si="0"/>
        <v>58419</v>
      </c>
      <c r="D58" s="16">
        <f t="shared" si="1"/>
        <v>58419</v>
      </c>
      <c r="E58" s="17"/>
      <c r="F58" s="18">
        <v>0</v>
      </c>
      <c r="G58" s="19">
        <f t="shared" si="2"/>
        <v>0</v>
      </c>
      <c r="H58" s="15">
        <f t="shared" si="3"/>
        <v>58419</v>
      </c>
      <c r="I58" s="33">
        <f>VLOOKUP(A58,Data!$E$2:$R$99,14,0)</f>
        <v>12</v>
      </c>
      <c r="J58" s="68"/>
      <c r="K58" s="20"/>
      <c r="L58" s="52" t="s">
        <v>211</v>
      </c>
      <c r="M58" s="37">
        <f>VLOOKUP($L58,Data!$E$2:$P$99,$C$202+$B$202,0)</f>
        <v>1260955</v>
      </c>
      <c r="N58" s="15">
        <f t="shared" si="6"/>
        <v>1260955</v>
      </c>
      <c r="O58" s="16">
        <f t="shared" si="7"/>
        <v>1260955</v>
      </c>
      <c r="P58" s="17"/>
      <c r="Q58" s="21">
        <v>0</v>
      </c>
      <c r="R58" s="19">
        <f t="shared" si="4"/>
        <v>0</v>
      </c>
      <c r="S58" s="16">
        <f t="shared" si="5"/>
        <v>1260955</v>
      </c>
      <c r="T58" s="68"/>
    </row>
    <row r="59" spans="1:20" ht="12.75" customHeight="1">
      <c r="A59" s="52" t="s">
        <v>212</v>
      </c>
      <c r="B59" s="37">
        <f>VLOOKUP(A59,Data!$E$2:$G$99,C$201,0)</f>
        <v>64041</v>
      </c>
      <c r="C59" s="15">
        <f t="shared" si="0"/>
        <v>64041</v>
      </c>
      <c r="D59" s="16">
        <f t="shared" si="1"/>
        <v>64041</v>
      </c>
      <c r="E59" s="17"/>
      <c r="F59" s="18">
        <v>0</v>
      </c>
      <c r="G59" s="19">
        <f t="shared" si="2"/>
        <v>0</v>
      </c>
      <c r="H59" s="15">
        <f t="shared" si="3"/>
        <v>64041</v>
      </c>
      <c r="I59" s="33">
        <f>VLOOKUP(A59,Data!$E$2:$R$99,14,0)</f>
        <v>12</v>
      </c>
      <c r="J59" s="68"/>
      <c r="K59" s="20"/>
      <c r="L59" s="52" t="s">
        <v>212</v>
      </c>
      <c r="M59" s="37">
        <f>VLOOKUP($L59,Data!$E$2:$P$99,$C$202+$B$202,0)</f>
        <v>1487304</v>
      </c>
      <c r="N59" s="15">
        <f t="shared" si="6"/>
        <v>1487304</v>
      </c>
      <c r="O59" s="16">
        <f t="shared" si="7"/>
        <v>1487304</v>
      </c>
      <c r="P59" s="17"/>
      <c r="Q59" s="21">
        <v>0</v>
      </c>
      <c r="R59" s="19">
        <f t="shared" si="4"/>
        <v>0</v>
      </c>
      <c r="S59" s="16">
        <f t="shared" si="5"/>
        <v>1487304</v>
      </c>
      <c r="T59" s="68"/>
    </row>
    <row r="60" spans="1:20" ht="12.75" customHeight="1">
      <c r="A60" s="52" t="s">
        <v>213</v>
      </c>
      <c r="B60" s="37">
        <f>VLOOKUP(A60,Data!$E$2:$G$99,C$201,0)</f>
        <v>69892</v>
      </c>
      <c r="C60" s="15">
        <f t="shared" si="0"/>
        <v>69892</v>
      </c>
      <c r="D60" s="16">
        <f t="shared" si="1"/>
        <v>69892</v>
      </c>
      <c r="E60" s="17"/>
      <c r="F60" s="18">
        <v>0</v>
      </c>
      <c r="G60" s="19">
        <f t="shared" si="2"/>
        <v>0</v>
      </c>
      <c r="H60" s="15">
        <f t="shared" si="3"/>
        <v>69892</v>
      </c>
      <c r="I60" s="33">
        <f>VLOOKUP(A60,Data!$E$2:$R$99,14,0)</f>
        <v>12</v>
      </c>
      <c r="J60" s="68"/>
      <c r="K60" s="20"/>
      <c r="L60" s="52" t="s">
        <v>213</v>
      </c>
      <c r="M60" s="37">
        <f>VLOOKUP($L60,Data!$E$2:$P$99,$C$202+$B$202,0)</f>
        <v>1557657</v>
      </c>
      <c r="N60" s="15">
        <f t="shared" si="6"/>
        <v>1557657</v>
      </c>
      <c r="O60" s="16">
        <f t="shared" si="7"/>
        <v>1557657</v>
      </c>
      <c r="P60" s="17"/>
      <c r="Q60" s="21">
        <v>0</v>
      </c>
      <c r="R60" s="19">
        <f t="shared" si="4"/>
        <v>0</v>
      </c>
      <c r="S60" s="16">
        <f t="shared" si="5"/>
        <v>1557657</v>
      </c>
      <c r="T60" s="68"/>
    </row>
    <row r="61" spans="1:20" ht="12.75" customHeight="1">
      <c r="A61" s="52" t="s">
        <v>214</v>
      </c>
      <c r="B61" s="37">
        <f>VLOOKUP(A61,Data!$E$2:$G$99,C$201,0)</f>
        <v>75973</v>
      </c>
      <c r="C61" s="15">
        <f t="shared" si="0"/>
        <v>75973</v>
      </c>
      <c r="D61" s="16">
        <f t="shared" si="1"/>
        <v>75973</v>
      </c>
      <c r="E61" s="17"/>
      <c r="F61" s="18">
        <v>0</v>
      </c>
      <c r="G61" s="19">
        <f t="shared" si="2"/>
        <v>0</v>
      </c>
      <c r="H61" s="15">
        <f t="shared" si="3"/>
        <v>75973</v>
      </c>
      <c r="I61" s="33">
        <f>VLOOKUP(A61,Data!$E$2:$R$99,14,0)</f>
        <v>12</v>
      </c>
      <c r="J61" s="68"/>
      <c r="K61" s="20"/>
      <c r="L61" s="52" t="s">
        <v>214</v>
      </c>
      <c r="M61" s="37">
        <f>VLOOKUP($L61,Data!$E$2:$P$99,$C$202+$B$202,0)</f>
        <v>1990632</v>
      </c>
      <c r="N61" s="15">
        <f t="shared" si="6"/>
        <v>1990632</v>
      </c>
      <c r="O61" s="16">
        <f t="shared" si="7"/>
        <v>1990632</v>
      </c>
      <c r="P61" s="17"/>
      <c r="Q61" s="21">
        <v>0</v>
      </c>
      <c r="R61" s="19">
        <f t="shared" si="4"/>
        <v>0</v>
      </c>
      <c r="S61" s="16">
        <f t="shared" si="5"/>
        <v>1990632</v>
      </c>
      <c r="T61" s="68"/>
    </row>
    <row r="62" spans="1:20" ht="12.75" customHeight="1">
      <c r="A62" s="52" t="s">
        <v>215</v>
      </c>
      <c r="B62" s="37">
        <f>VLOOKUP(A62,Data!$E$2:$G$99,C$201,0)</f>
        <v>102468</v>
      </c>
      <c r="C62" s="15">
        <f t="shared" si="0"/>
        <v>102468</v>
      </c>
      <c r="D62" s="16">
        <f t="shared" si="1"/>
        <v>102468</v>
      </c>
      <c r="E62" s="17"/>
      <c r="F62" s="18">
        <v>0</v>
      </c>
      <c r="G62" s="19">
        <f t="shared" si="2"/>
        <v>0</v>
      </c>
      <c r="H62" s="15">
        <f t="shared" si="3"/>
        <v>102468</v>
      </c>
      <c r="I62" s="33">
        <f>VLOOKUP(A62,Data!$E$2:$R$99,14,0)</f>
        <v>12</v>
      </c>
      <c r="J62" s="68"/>
      <c r="K62" s="20"/>
      <c r="L62" s="52" t="s">
        <v>215</v>
      </c>
      <c r="M62" s="37">
        <f>VLOOKUP($L62,Data!$E$2:$P$99,$C$202+$B$202,0)</f>
        <v>2083386</v>
      </c>
      <c r="N62" s="15">
        <f t="shared" si="6"/>
        <v>2083386</v>
      </c>
      <c r="O62" s="16">
        <f t="shared" si="7"/>
        <v>2083386</v>
      </c>
      <c r="P62" s="17"/>
      <c r="Q62" s="21">
        <v>0</v>
      </c>
      <c r="R62" s="19">
        <f t="shared" si="4"/>
        <v>0</v>
      </c>
      <c r="S62" s="16">
        <f t="shared" si="5"/>
        <v>2083386</v>
      </c>
      <c r="T62" s="68"/>
    </row>
    <row r="63" spans="1:20" ht="12.75" customHeight="1">
      <c r="A63" s="52" t="s">
        <v>343</v>
      </c>
      <c r="B63" s="37">
        <f>VLOOKUP(A63,Data!$E$2:$G$99,C$201,0)</f>
        <v>115254</v>
      </c>
      <c r="C63" s="15">
        <f t="shared" si="0"/>
        <v>115254</v>
      </c>
      <c r="D63" s="16">
        <f t="shared" si="1"/>
        <v>115254</v>
      </c>
      <c r="E63" s="17"/>
      <c r="F63" s="18">
        <v>0</v>
      </c>
      <c r="G63" s="19">
        <f t="shared" si="2"/>
        <v>0</v>
      </c>
      <c r="H63" s="15">
        <f t="shared" si="3"/>
        <v>115254</v>
      </c>
      <c r="I63" s="33">
        <f>VLOOKUP(A63,Data!$E$2:$R$99,14,0)</f>
        <v>13</v>
      </c>
      <c r="J63" s="68"/>
      <c r="K63" s="20"/>
      <c r="L63" s="52" t="s">
        <v>343</v>
      </c>
      <c r="M63" s="37">
        <f>VLOOKUP($L63,Data!$E$2:$P$99,$C$202+$B$202,0)</f>
        <v>0</v>
      </c>
      <c r="N63" s="15">
        <f t="shared" si="6"/>
        <v>0</v>
      </c>
      <c r="O63" s="16">
        <f t="shared" si="7"/>
        <v>0</v>
      </c>
      <c r="P63" s="17"/>
      <c r="Q63" s="21">
        <v>0</v>
      </c>
      <c r="R63" s="19">
        <f t="shared" si="4"/>
        <v>0</v>
      </c>
      <c r="S63" s="16">
        <f t="shared" si="5"/>
        <v>0</v>
      </c>
      <c r="T63" s="68"/>
    </row>
    <row r="64" spans="1:20" ht="12.75" customHeight="1">
      <c r="A64" s="52" t="s">
        <v>344</v>
      </c>
      <c r="B64" s="37">
        <f>VLOOKUP(A64,Data!$E$2:$G$99,C$201,0)</f>
        <v>128692</v>
      </c>
      <c r="C64" s="15">
        <f t="shared" si="0"/>
        <v>128692</v>
      </c>
      <c r="D64" s="16">
        <f t="shared" si="1"/>
        <v>128692</v>
      </c>
      <c r="E64" s="17"/>
      <c r="F64" s="18">
        <v>0</v>
      </c>
      <c r="G64" s="19">
        <f t="shared" si="2"/>
        <v>0</v>
      </c>
      <c r="H64" s="15">
        <f t="shared" si="3"/>
        <v>128692</v>
      </c>
      <c r="I64" s="33">
        <f>VLOOKUP(A64,Data!$E$2:$R$99,14,0)</f>
        <v>13</v>
      </c>
      <c r="J64" s="68"/>
      <c r="K64" s="20"/>
      <c r="L64" s="52" t="s">
        <v>344</v>
      </c>
      <c r="M64" s="37">
        <f>VLOOKUP($L64,Data!$E$2:$P$99,$C$202+$B$202,0)</f>
        <v>0</v>
      </c>
      <c r="N64" s="15">
        <f t="shared" si="6"/>
        <v>0</v>
      </c>
      <c r="O64" s="16">
        <f t="shared" si="7"/>
        <v>0</v>
      </c>
      <c r="P64" s="17"/>
      <c r="Q64" s="21">
        <v>0</v>
      </c>
      <c r="R64" s="19">
        <f t="shared" si="4"/>
        <v>0</v>
      </c>
      <c r="S64" s="16">
        <f t="shared" si="5"/>
        <v>0</v>
      </c>
      <c r="T64" s="68"/>
    </row>
    <row r="65" spans="1:20" ht="12.75" customHeight="1">
      <c r="A65" s="52" t="s">
        <v>345</v>
      </c>
      <c r="B65" s="37">
        <f>VLOOKUP(A65,Data!$E$2:$G$99,C$201,0)</f>
        <v>142784</v>
      </c>
      <c r="C65" s="15">
        <f t="shared" si="0"/>
        <v>142784</v>
      </c>
      <c r="D65" s="16">
        <f t="shared" si="1"/>
        <v>142784</v>
      </c>
      <c r="E65" s="17"/>
      <c r="F65" s="18">
        <v>0</v>
      </c>
      <c r="G65" s="19">
        <f t="shared" si="2"/>
        <v>0</v>
      </c>
      <c r="H65" s="15">
        <f t="shared" si="3"/>
        <v>142784</v>
      </c>
      <c r="I65" s="33">
        <f>VLOOKUP(A65,Data!$E$2:$R$99,14,0)</f>
        <v>13</v>
      </c>
      <c r="J65" s="68"/>
      <c r="K65" s="20"/>
      <c r="L65" s="52" t="s">
        <v>345</v>
      </c>
      <c r="M65" s="37">
        <f>VLOOKUP($L65,Data!$E$2:$P$99,$C$202+$B$202,0)</f>
        <v>0</v>
      </c>
      <c r="N65" s="15">
        <f t="shared" si="6"/>
        <v>0</v>
      </c>
      <c r="O65" s="16">
        <f t="shared" si="7"/>
        <v>0</v>
      </c>
      <c r="P65" s="17"/>
      <c r="Q65" s="21">
        <v>0</v>
      </c>
      <c r="R65" s="19">
        <f t="shared" si="4"/>
        <v>0</v>
      </c>
      <c r="S65" s="16">
        <f t="shared" si="5"/>
        <v>0</v>
      </c>
      <c r="T65" s="68"/>
    </row>
    <row r="66" spans="1:20" ht="12.75" customHeight="1">
      <c r="A66" s="52" t="s">
        <v>346</v>
      </c>
      <c r="B66" s="37">
        <f>VLOOKUP(A66,Data!$E$2:$G$99,C$201,0)</f>
        <v>157528</v>
      </c>
      <c r="C66" s="15">
        <f t="shared" si="0"/>
        <v>157528</v>
      </c>
      <c r="D66" s="16">
        <f t="shared" si="1"/>
        <v>157528</v>
      </c>
      <c r="E66" s="17"/>
      <c r="F66" s="18">
        <v>0</v>
      </c>
      <c r="G66" s="19">
        <f t="shared" si="2"/>
        <v>0</v>
      </c>
      <c r="H66" s="15">
        <f t="shared" si="3"/>
        <v>157528</v>
      </c>
      <c r="I66" s="33">
        <f>VLOOKUP(A66,Data!$E$2:$R$99,14,0)</f>
        <v>13</v>
      </c>
      <c r="J66" s="68"/>
      <c r="K66" s="20"/>
      <c r="L66" s="52" t="s">
        <v>346</v>
      </c>
      <c r="M66" s="37">
        <f>VLOOKUP($L66,Data!$E$2:$P$99,$C$202+$B$202,0)</f>
        <v>0</v>
      </c>
      <c r="N66" s="15">
        <f t="shared" si="6"/>
        <v>0</v>
      </c>
      <c r="O66" s="16">
        <f t="shared" si="7"/>
        <v>0</v>
      </c>
      <c r="P66" s="17"/>
      <c r="Q66" s="21">
        <v>0</v>
      </c>
      <c r="R66" s="19">
        <f t="shared" si="4"/>
        <v>0</v>
      </c>
      <c r="S66" s="16">
        <f t="shared" si="5"/>
        <v>0</v>
      </c>
      <c r="T66" s="68"/>
    </row>
    <row r="67" spans="1:20" ht="12.75" customHeight="1">
      <c r="A67" s="52" t="s">
        <v>347</v>
      </c>
      <c r="B67" s="37">
        <f>VLOOKUP(A67,Data!$E$2:$G$99,C$201,0)</f>
        <v>178184</v>
      </c>
      <c r="C67" s="15">
        <f t="shared" si="0"/>
        <v>178184</v>
      </c>
      <c r="D67" s="16">
        <f t="shared" si="1"/>
        <v>178184</v>
      </c>
      <c r="E67" s="17"/>
      <c r="F67" s="18">
        <v>0</v>
      </c>
      <c r="G67" s="19">
        <f t="shared" si="2"/>
        <v>0</v>
      </c>
      <c r="H67" s="15">
        <f t="shared" si="3"/>
        <v>178184</v>
      </c>
      <c r="I67" s="33">
        <f>VLOOKUP(A67,Data!$E$2:$R$99,14,0)</f>
        <v>13</v>
      </c>
      <c r="J67" s="68"/>
      <c r="K67" s="20"/>
      <c r="L67" s="52" t="s">
        <v>347</v>
      </c>
      <c r="M67" s="37">
        <f>VLOOKUP($L67,Data!$E$2:$P$99,$C$202+$B$202,0)</f>
        <v>0</v>
      </c>
      <c r="N67" s="15">
        <f t="shared" si="6"/>
        <v>0</v>
      </c>
      <c r="O67" s="16">
        <f t="shared" si="7"/>
        <v>0</v>
      </c>
      <c r="P67" s="17"/>
      <c r="Q67" s="21">
        <v>0</v>
      </c>
      <c r="R67" s="19">
        <f t="shared" si="4"/>
        <v>0</v>
      </c>
      <c r="S67" s="16">
        <f t="shared" si="5"/>
        <v>0</v>
      </c>
      <c r="T67" s="68"/>
    </row>
    <row r="68" spans="1:20" ht="12.75" customHeight="1">
      <c r="A68" s="52" t="s">
        <v>348</v>
      </c>
      <c r="B68" s="37">
        <f>VLOOKUP(A68,Data!$E$2:$G$99,C$201,0)</f>
        <v>196300</v>
      </c>
      <c r="C68" s="15">
        <f t="shared" si="0"/>
        <v>196300</v>
      </c>
      <c r="D68" s="16">
        <f t="shared" si="1"/>
        <v>196300</v>
      </c>
      <c r="E68" s="17"/>
      <c r="F68" s="18">
        <v>0</v>
      </c>
      <c r="G68" s="19">
        <f t="shared" si="2"/>
        <v>0</v>
      </c>
      <c r="H68" s="15">
        <f t="shared" si="3"/>
        <v>196300</v>
      </c>
      <c r="I68" s="33">
        <f>VLOOKUP(A68,Data!$E$2:$R$99,14,0)</f>
        <v>14</v>
      </c>
      <c r="J68" s="68"/>
      <c r="K68" s="20"/>
      <c r="L68" s="52" t="s">
        <v>348</v>
      </c>
      <c r="M68" s="37">
        <f>VLOOKUP($L68,Data!$E$2:$P$99,$C$202+$B$202,0)</f>
        <v>0</v>
      </c>
      <c r="N68" s="15">
        <f t="shared" si="6"/>
        <v>0</v>
      </c>
      <c r="O68" s="16">
        <f t="shared" si="7"/>
        <v>0</v>
      </c>
      <c r="P68" s="17"/>
      <c r="Q68" s="21">
        <v>0</v>
      </c>
      <c r="R68" s="19">
        <f t="shared" si="4"/>
        <v>0</v>
      </c>
      <c r="S68" s="16">
        <f t="shared" si="5"/>
        <v>0</v>
      </c>
      <c r="T68" s="68"/>
    </row>
    <row r="69" spans="1:20" ht="12.75" customHeight="1">
      <c r="A69" s="52" t="s">
        <v>349</v>
      </c>
      <c r="B69" s="37">
        <f>VLOOKUP(A69,Data!$E$2:$G$99,C$201,0)</f>
        <v>215198</v>
      </c>
      <c r="C69" s="15">
        <f t="shared" si="0"/>
        <v>215198</v>
      </c>
      <c r="D69" s="16">
        <f t="shared" si="1"/>
        <v>215198</v>
      </c>
      <c r="E69" s="17"/>
      <c r="F69" s="18">
        <v>0</v>
      </c>
      <c r="G69" s="19">
        <f t="shared" si="2"/>
        <v>0</v>
      </c>
      <c r="H69" s="15">
        <f t="shared" si="3"/>
        <v>215198</v>
      </c>
      <c r="I69" s="33">
        <f>VLOOKUP(A69,Data!$E$2:$R$99,14,0)</f>
        <v>14</v>
      </c>
      <c r="J69" s="68"/>
      <c r="K69" s="20"/>
      <c r="L69" s="52" t="s">
        <v>349</v>
      </c>
      <c r="M69" s="37">
        <f>VLOOKUP($L69,Data!$E$2:$P$99,$C$202+$B$202,0)</f>
        <v>0</v>
      </c>
      <c r="N69" s="15">
        <f t="shared" si="6"/>
        <v>0</v>
      </c>
      <c r="O69" s="16">
        <f t="shared" si="7"/>
        <v>0</v>
      </c>
      <c r="P69" s="17"/>
      <c r="Q69" s="21">
        <v>0</v>
      </c>
      <c r="R69" s="19">
        <f t="shared" si="4"/>
        <v>0</v>
      </c>
      <c r="S69" s="16">
        <f t="shared" si="5"/>
        <v>0</v>
      </c>
      <c r="T69" s="68"/>
    </row>
    <row r="70" spans="1:20" ht="12.75" customHeight="1">
      <c r="A70" s="52" t="s">
        <v>350</v>
      </c>
      <c r="B70" s="37">
        <f>VLOOKUP(A70,Data!$E$2:$G$99,C$201,0)</f>
        <v>234879</v>
      </c>
      <c r="C70" s="15">
        <f t="shared" si="0"/>
        <v>234879</v>
      </c>
      <c r="D70" s="16">
        <f t="shared" si="1"/>
        <v>234879</v>
      </c>
      <c r="E70" s="17"/>
      <c r="F70" s="18">
        <v>0</v>
      </c>
      <c r="G70" s="19">
        <f t="shared" si="2"/>
        <v>0</v>
      </c>
      <c r="H70" s="15">
        <f t="shared" si="3"/>
        <v>234879</v>
      </c>
      <c r="I70" s="33">
        <f>VLOOKUP(A70,Data!$E$2:$R$99,14,0)</f>
        <v>14</v>
      </c>
      <c r="J70" s="68"/>
      <c r="K70" s="20"/>
      <c r="L70" s="52" t="s">
        <v>350</v>
      </c>
      <c r="M70" s="37">
        <f>VLOOKUP($L70,Data!$E$2:$P$99,$C$202+$B$202,0)</f>
        <v>0</v>
      </c>
      <c r="N70" s="15">
        <f t="shared" si="6"/>
        <v>0</v>
      </c>
      <c r="O70" s="16">
        <f t="shared" si="7"/>
        <v>0</v>
      </c>
      <c r="P70" s="17"/>
      <c r="Q70" s="21">
        <v>0</v>
      </c>
      <c r="R70" s="19">
        <f t="shared" si="4"/>
        <v>0</v>
      </c>
      <c r="S70" s="16">
        <f t="shared" si="5"/>
        <v>0</v>
      </c>
      <c r="T70" s="68"/>
    </row>
    <row r="71" spans="1:20" ht="12.75" customHeight="1">
      <c r="A71" s="52" t="s">
        <v>351</v>
      </c>
      <c r="B71" s="37">
        <f>VLOOKUP(A71,Data!$E$2:$G$99,C$201,0)</f>
        <v>255341</v>
      </c>
      <c r="C71" s="15">
        <f t="shared" si="0"/>
        <v>255341</v>
      </c>
      <c r="D71" s="16">
        <f t="shared" si="1"/>
        <v>255341</v>
      </c>
      <c r="E71" s="17"/>
      <c r="F71" s="18">
        <v>0</v>
      </c>
      <c r="G71" s="19">
        <f t="shared" si="2"/>
        <v>0</v>
      </c>
      <c r="H71" s="15">
        <f t="shared" si="3"/>
        <v>255341</v>
      </c>
      <c r="I71" s="33">
        <f>VLOOKUP(A71,Data!$E$2:$R$99,14,0)</f>
        <v>14</v>
      </c>
      <c r="J71" s="68"/>
      <c r="K71" s="20"/>
      <c r="L71" s="52" t="s">
        <v>351</v>
      </c>
      <c r="M71" s="37">
        <f>VLOOKUP($L71,Data!$E$2:$P$99,$C$202+$B$202,0)</f>
        <v>0</v>
      </c>
      <c r="N71" s="15">
        <f t="shared" si="6"/>
        <v>0</v>
      </c>
      <c r="O71" s="16">
        <f t="shared" si="7"/>
        <v>0</v>
      </c>
      <c r="P71" s="17"/>
      <c r="Q71" s="21">
        <v>0</v>
      </c>
      <c r="R71" s="19">
        <f t="shared" si="4"/>
        <v>0</v>
      </c>
      <c r="S71" s="16">
        <f t="shared" si="5"/>
        <v>0</v>
      </c>
      <c r="T71" s="68"/>
    </row>
    <row r="72" spans="1:20" ht="12.75" customHeight="1">
      <c r="A72" s="52" t="s">
        <v>352</v>
      </c>
      <c r="B72" s="37">
        <f>VLOOKUP(A72,Data!$E$2:$G$99,C$201,0)</f>
        <v>330188</v>
      </c>
      <c r="C72" s="15">
        <f t="shared" si="0"/>
        <v>330188</v>
      </c>
      <c r="D72" s="16">
        <f t="shared" si="1"/>
        <v>330188</v>
      </c>
      <c r="E72" s="17"/>
      <c r="F72" s="18">
        <v>0</v>
      </c>
      <c r="G72" s="19">
        <f t="shared" si="2"/>
        <v>0</v>
      </c>
      <c r="H72" s="15">
        <f t="shared" si="3"/>
        <v>330188</v>
      </c>
      <c r="I72" s="33">
        <f>VLOOKUP(A72,Data!$E$2:$R$99,14,0)</f>
        <v>14</v>
      </c>
      <c r="J72" s="68"/>
      <c r="K72" s="20"/>
      <c r="L72" s="52" t="s">
        <v>352</v>
      </c>
      <c r="M72" s="37">
        <f>VLOOKUP($L72,Data!$E$2:$P$99,$C$202+$B$202,0)</f>
        <v>0</v>
      </c>
      <c r="N72" s="15">
        <f t="shared" si="6"/>
        <v>0</v>
      </c>
      <c r="O72" s="16">
        <f t="shared" si="7"/>
        <v>0</v>
      </c>
      <c r="P72" s="17"/>
      <c r="Q72" s="21">
        <v>0</v>
      </c>
      <c r="R72" s="19">
        <f t="shared" si="4"/>
        <v>0</v>
      </c>
      <c r="S72" s="16">
        <f t="shared" si="5"/>
        <v>0</v>
      </c>
      <c r="T72" s="68"/>
    </row>
    <row r="73" spans="1:20" ht="12.75" customHeight="1">
      <c r="A73" s="52" t="s">
        <v>353</v>
      </c>
      <c r="B73" s="37">
        <f>VLOOKUP(A73,Data!$E$2:$G$99,C$201,0)</f>
        <v>365914</v>
      </c>
      <c r="C73" s="15">
        <f t="shared" si="0"/>
        <v>365914</v>
      </c>
      <c r="D73" s="16">
        <f t="shared" si="1"/>
        <v>365914</v>
      </c>
      <c r="E73" s="17"/>
      <c r="F73" s="18">
        <v>0</v>
      </c>
      <c r="G73" s="19">
        <f t="shared" si="2"/>
        <v>0</v>
      </c>
      <c r="H73" s="15">
        <f t="shared" si="3"/>
        <v>365914</v>
      </c>
      <c r="I73" s="33">
        <f>VLOOKUP(A73,Data!$E$2:$R$99,14,0)</f>
        <v>15</v>
      </c>
      <c r="J73" s="68"/>
      <c r="K73" s="20"/>
      <c r="L73" s="52" t="s">
        <v>353</v>
      </c>
      <c r="M73" s="37">
        <f>VLOOKUP($L73,Data!$E$2:$P$99,$C$202+$B$202,0)</f>
        <v>0</v>
      </c>
      <c r="N73" s="15">
        <f t="shared" si="6"/>
        <v>0</v>
      </c>
      <c r="O73" s="16">
        <f t="shared" si="7"/>
        <v>0</v>
      </c>
      <c r="P73" s="17"/>
      <c r="Q73" s="21">
        <v>0</v>
      </c>
      <c r="R73" s="19">
        <f t="shared" si="4"/>
        <v>0</v>
      </c>
      <c r="S73" s="16">
        <f t="shared" si="5"/>
        <v>0</v>
      </c>
      <c r="T73" s="68"/>
    </row>
    <row r="74" spans="1:20" ht="12.75" customHeight="1">
      <c r="A74" s="52" t="s">
        <v>354</v>
      </c>
      <c r="B74" s="37">
        <f>VLOOKUP(A74,Data!$E$2:$G$99,C$201,0)</f>
        <v>403224</v>
      </c>
      <c r="C74" s="15">
        <f t="shared" si="0"/>
        <v>403224</v>
      </c>
      <c r="D74" s="16">
        <f t="shared" si="1"/>
        <v>403224</v>
      </c>
      <c r="E74" s="17"/>
      <c r="F74" s="18">
        <v>0</v>
      </c>
      <c r="G74" s="19">
        <f t="shared" si="2"/>
        <v>0</v>
      </c>
      <c r="H74" s="15">
        <f t="shared" si="3"/>
        <v>403224</v>
      </c>
      <c r="I74" s="33">
        <f>VLOOKUP(A74,Data!$E$2:$R$99,14,0)</f>
        <v>15</v>
      </c>
      <c r="J74" s="68"/>
      <c r="K74" s="20"/>
      <c r="L74" s="52" t="s">
        <v>354</v>
      </c>
      <c r="M74" s="37">
        <f>VLOOKUP($L74,Data!$E$2:$P$99,$C$202+$B$202,0)</f>
        <v>0</v>
      </c>
      <c r="N74" s="15">
        <f t="shared" si="6"/>
        <v>0</v>
      </c>
      <c r="O74" s="16">
        <f t="shared" si="7"/>
        <v>0</v>
      </c>
      <c r="P74" s="17"/>
      <c r="Q74" s="21">
        <v>0</v>
      </c>
      <c r="R74" s="19">
        <f t="shared" si="4"/>
        <v>0</v>
      </c>
      <c r="S74" s="16">
        <f t="shared" si="5"/>
        <v>0</v>
      </c>
      <c r="T74" s="68"/>
    </row>
    <row r="75" spans="1:20" ht="12.75" customHeight="1">
      <c r="A75" s="52" t="s">
        <v>355</v>
      </c>
      <c r="B75" s="37">
        <f>VLOOKUP(A75,Data!$E$2:$G$99,C$201,0)</f>
        <v>442116</v>
      </c>
      <c r="C75" s="15">
        <f t="shared" si="0"/>
        <v>442116</v>
      </c>
      <c r="D75" s="16">
        <f t="shared" si="1"/>
        <v>442116</v>
      </c>
      <c r="E75" s="17"/>
      <c r="F75" s="18">
        <v>0</v>
      </c>
      <c r="G75" s="19">
        <f t="shared" si="2"/>
        <v>0</v>
      </c>
      <c r="H75" s="15">
        <f t="shared" si="3"/>
        <v>442116</v>
      </c>
      <c r="I75" s="33">
        <f>VLOOKUP(A75,Data!$E$2:$R$99,14,0)</f>
        <v>15</v>
      </c>
      <c r="J75" s="68"/>
      <c r="K75" s="20"/>
      <c r="L75" s="52" t="s">
        <v>355</v>
      </c>
      <c r="M75" s="37">
        <f>VLOOKUP($L75,Data!$E$2:$P$99,$C$202+$B$202,0)</f>
        <v>0</v>
      </c>
      <c r="N75" s="15">
        <f t="shared" si="6"/>
        <v>0</v>
      </c>
      <c r="O75" s="16">
        <f t="shared" si="7"/>
        <v>0</v>
      </c>
      <c r="P75" s="17"/>
      <c r="Q75" s="21">
        <v>0</v>
      </c>
      <c r="R75" s="19">
        <f t="shared" si="4"/>
        <v>0</v>
      </c>
      <c r="S75" s="16">
        <f t="shared" si="5"/>
        <v>0</v>
      </c>
      <c r="T75" s="68"/>
    </row>
    <row r="76" spans="1:20" ht="12.75" customHeight="1">
      <c r="A76" s="52" t="s">
        <v>356</v>
      </c>
      <c r="B76" s="37">
        <f>VLOOKUP(A76,Data!$E$2:$G$99,C$201,0)</f>
        <v>482590</v>
      </c>
      <c r="C76" s="15">
        <f t="shared" si="0"/>
        <v>482590</v>
      </c>
      <c r="D76" s="16">
        <f t="shared" si="1"/>
        <v>482590</v>
      </c>
      <c r="E76" s="17"/>
      <c r="F76" s="18">
        <v>0</v>
      </c>
      <c r="G76" s="19">
        <f t="shared" si="2"/>
        <v>0</v>
      </c>
      <c r="H76" s="15">
        <f t="shared" si="3"/>
        <v>482590</v>
      </c>
      <c r="I76" s="33">
        <f>VLOOKUP(A76,Data!$E$2:$R$99,14,0)</f>
        <v>15</v>
      </c>
      <c r="J76" s="68"/>
      <c r="K76" s="20"/>
      <c r="L76" s="52" t="s">
        <v>356</v>
      </c>
      <c r="M76" s="37">
        <f>VLOOKUP($L76,Data!$E$2:$P$99,$C$202+$B$202,0)</f>
        <v>0</v>
      </c>
      <c r="N76" s="15">
        <f t="shared" si="6"/>
        <v>0</v>
      </c>
      <c r="O76" s="16">
        <f t="shared" si="7"/>
        <v>0</v>
      </c>
      <c r="P76" s="17"/>
      <c r="Q76" s="21">
        <v>0</v>
      </c>
      <c r="R76" s="19">
        <f t="shared" si="4"/>
        <v>0</v>
      </c>
      <c r="S76" s="16">
        <f t="shared" si="5"/>
        <v>0</v>
      </c>
      <c r="T76" s="68"/>
    </row>
    <row r="77" spans="1:20" ht="12.75" customHeight="1">
      <c r="A77" s="52" t="s">
        <v>357</v>
      </c>
      <c r="B77" s="37">
        <f>VLOOKUP(A77,Data!$E$2:$G$99,C$201,0)</f>
        <v>536948</v>
      </c>
      <c r="C77" s="15">
        <f t="shared" si="0"/>
        <v>536948</v>
      </c>
      <c r="D77" s="16">
        <f t="shared" si="1"/>
        <v>536948</v>
      </c>
      <c r="E77" s="17"/>
      <c r="F77" s="18">
        <v>0</v>
      </c>
      <c r="G77" s="19">
        <f t="shared" si="2"/>
        <v>0</v>
      </c>
      <c r="H77" s="15">
        <f t="shared" si="3"/>
        <v>536948</v>
      </c>
      <c r="I77" s="33">
        <f>VLOOKUP(A77,Data!$E$2:$R$99,14,0)</f>
        <v>15</v>
      </c>
      <c r="J77" s="68"/>
      <c r="K77" s="20"/>
      <c r="L77" s="52" t="s">
        <v>357</v>
      </c>
      <c r="M77" s="37">
        <f>VLOOKUP($L77,Data!$E$2:$P$99,$C$202+$B$202,0)</f>
        <v>0</v>
      </c>
      <c r="N77" s="15">
        <f t="shared" si="6"/>
        <v>0</v>
      </c>
      <c r="O77" s="16">
        <f t="shared" si="7"/>
        <v>0</v>
      </c>
      <c r="P77" s="17"/>
      <c r="Q77" s="21">
        <v>0</v>
      </c>
      <c r="R77" s="19">
        <f t="shared" si="4"/>
        <v>0</v>
      </c>
      <c r="S77" s="16">
        <f t="shared" si="5"/>
        <v>0</v>
      </c>
      <c r="T77" s="68"/>
    </row>
    <row r="78" spans="1:20" ht="12.75" customHeight="1">
      <c r="A78" s="52" t="s">
        <v>358</v>
      </c>
      <c r="B78" s="37">
        <f>VLOOKUP(A78,Data!$E$2:$G$99,C$201,0)</f>
        <v>585198</v>
      </c>
      <c r="C78" s="15">
        <f aca="true" t="shared" si="8" ref="C78:C111">ROUNDUP($B78/$C$13,0)</f>
        <v>585198</v>
      </c>
      <c r="D78" s="16">
        <f aca="true" t="shared" si="9" ref="D78:D111">ROUNDUP($B78/$D$13,0)</f>
        <v>585198</v>
      </c>
      <c r="E78" s="17"/>
      <c r="F78" s="18">
        <v>0</v>
      </c>
      <c r="G78" s="19">
        <f aca="true" t="shared" si="10" ref="G78:G109">D78/100*F78</f>
        <v>0</v>
      </c>
      <c r="H78" s="15">
        <f aca="true" t="shared" si="11" ref="H78:H109">D78-G78</f>
        <v>585198</v>
      </c>
      <c r="I78" s="33">
        <f>VLOOKUP(A78,Data!$E$2:$R$99,14,0)</f>
        <v>16</v>
      </c>
      <c r="J78" s="68"/>
      <c r="K78" s="20"/>
      <c r="L78" s="52" t="s">
        <v>358</v>
      </c>
      <c r="M78" s="37">
        <f>VLOOKUP($L78,Data!$E$2:$P$99,$C$202+$B$202,0)</f>
        <v>0</v>
      </c>
      <c r="N78" s="15">
        <f t="shared" si="6"/>
        <v>0</v>
      </c>
      <c r="O78" s="16">
        <f t="shared" si="7"/>
        <v>0</v>
      </c>
      <c r="P78" s="17"/>
      <c r="Q78" s="21">
        <v>0</v>
      </c>
      <c r="R78" s="19">
        <f aca="true" t="shared" si="12" ref="R78:R109">O78/100*Q78</f>
        <v>0</v>
      </c>
      <c r="S78" s="16">
        <f aca="true" t="shared" si="13" ref="S78:S109">O78-R78</f>
        <v>0</v>
      </c>
      <c r="T78" s="68"/>
    </row>
    <row r="79" spans="1:20" ht="12.75" customHeight="1">
      <c r="A79" s="52" t="s">
        <v>359</v>
      </c>
      <c r="B79" s="37">
        <f>VLOOKUP(A79,Data!$E$2:$G$99,C$201,0)</f>
        <v>635278</v>
      </c>
      <c r="C79" s="15">
        <f t="shared" si="8"/>
        <v>635278</v>
      </c>
      <c r="D79" s="16">
        <f t="shared" si="9"/>
        <v>635278</v>
      </c>
      <c r="E79" s="17"/>
      <c r="F79" s="18">
        <v>0</v>
      </c>
      <c r="G79" s="19">
        <f t="shared" si="10"/>
        <v>0</v>
      </c>
      <c r="H79" s="15">
        <f t="shared" si="11"/>
        <v>635278</v>
      </c>
      <c r="I79" s="33">
        <f>VLOOKUP(A79,Data!$E$2:$R$99,14,0)</f>
        <v>16</v>
      </c>
      <c r="J79" s="68"/>
      <c r="K79" s="20"/>
      <c r="L79" s="52" t="s">
        <v>359</v>
      </c>
      <c r="M79" s="37">
        <f>VLOOKUP($L79,Data!$E$2:$P$99,$C$202+$B$202,0)</f>
        <v>0</v>
      </c>
      <c r="N79" s="15">
        <f aca="true" t="shared" si="14" ref="N79:N111">ROUNDUP($M79/$N$13,0)</f>
        <v>0</v>
      </c>
      <c r="O79" s="16">
        <f aca="true" t="shared" si="15" ref="O79:O111">ROUNDUP($M79/$O$13,0)</f>
        <v>0</v>
      </c>
      <c r="P79" s="17"/>
      <c r="Q79" s="21">
        <v>0</v>
      </c>
      <c r="R79" s="19">
        <f t="shared" si="12"/>
        <v>0</v>
      </c>
      <c r="S79" s="16">
        <f t="shared" si="13"/>
        <v>0</v>
      </c>
      <c r="T79" s="68"/>
    </row>
    <row r="80" spans="1:20" ht="12.75" customHeight="1">
      <c r="A80" s="52" t="s">
        <v>360</v>
      </c>
      <c r="B80" s="37">
        <f>VLOOKUP(A80,Data!$E$2:$G$99,C$201,0)</f>
        <v>687211</v>
      </c>
      <c r="C80" s="15">
        <f t="shared" si="8"/>
        <v>687211</v>
      </c>
      <c r="D80" s="16">
        <f t="shared" si="9"/>
        <v>687211</v>
      </c>
      <c r="E80" s="17"/>
      <c r="F80" s="18">
        <v>0</v>
      </c>
      <c r="G80" s="19">
        <f t="shared" si="10"/>
        <v>0</v>
      </c>
      <c r="H80" s="15">
        <f t="shared" si="11"/>
        <v>687211</v>
      </c>
      <c r="I80" s="33">
        <f>VLOOKUP(A80,Data!$E$2:$R$99,14,0)</f>
        <v>16</v>
      </c>
      <c r="J80" s="68"/>
      <c r="K80" s="20"/>
      <c r="L80" s="52" t="s">
        <v>360</v>
      </c>
      <c r="M80" s="37">
        <f>VLOOKUP($L80,Data!$E$2:$P$99,$C$202+$B$202,0)</f>
        <v>0</v>
      </c>
      <c r="N80" s="15">
        <f t="shared" si="14"/>
        <v>0</v>
      </c>
      <c r="O80" s="16">
        <f t="shared" si="15"/>
        <v>0</v>
      </c>
      <c r="P80" s="17"/>
      <c r="Q80" s="21">
        <v>0</v>
      </c>
      <c r="R80" s="19">
        <f t="shared" si="12"/>
        <v>0</v>
      </c>
      <c r="S80" s="16">
        <f t="shared" si="13"/>
        <v>0</v>
      </c>
      <c r="T80" s="68"/>
    </row>
    <row r="81" spans="1:20" ht="12.75" customHeight="1">
      <c r="A81" s="52" t="s">
        <v>361</v>
      </c>
      <c r="B81" s="37">
        <f>VLOOKUP(A81,Data!$E$2:$G$99,C$201,0)</f>
        <v>740988</v>
      </c>
      <c r="C81" s="15">
        <f t="shared" si="8"/>
        <v>740988</v>
      </c>
      <c r="D81" s="16">
        <f t="shared" si="9"/>
        <v>740988</v>
      </c>
      <c r="E81" s="17"/>
      <c r="F81" s="18">
        <v>0</v>
      </c>
      <c r="G81" s="19">
        <f t="shared" si="10"/>
        <v>0</v>
      </c>
      <c r="H81" s="15">
        <f t="shared" si="11"/>
        <v>740988</v>
      </c>
      <c r="I81" s="33">
        <f>VLOOKUP(A81,Data!$E$2:$R$99,14,0)</f>
        <v>16</v>
      </c>
      <c r="J81" s="68"/>
      <c r="K81" s="20"/>
      <c r="L81" s="52" t="s">
        <v>361</v>
      </c>
      <c r="M81" s="37">
        <f>VLOOKUP($L81,Data!$E$2:$P$99,$C$202+$B$202,0)</f>
        <v>0</v>
      </c>
      <c r="N81" s="15">
        <f t="shared" si="14"/>
        <v>0</v>
      </c>
      <c r="O81" s="16">
        <f t="shared" si="15"/>
        <v>0</v>
      </c>
      <c r="P81" s="17"/>
      <c r="Q81" s="21">
        <v>0</v>
      </c>
      <c r="R81" s="19">
        <f t="shared" si="12"/>
        <v>0</v>
      </c>
      <c r="S81" s="16">
        <f t="shared" si="13"/>
        <v>0</v>
      </c>
      <c r="T81" s="68"/>
    </row>
    <row r="82" spans="1:20" ht="12.75" customHeight="1">
      <c r="A82" s="52" t="s">
        <v>362</v>
      </c>
      <c r="B82" s="37">
        <f>VLOOKUP(A82,Data!$E$2:$G$99,C$201,0)</f>
        <v>925400</v>
      </c>
      <c r="C82" s="15">
        <f t="shared" si="8"/>
        <v>925400</v>
      </c>
      <c r="D82" s="16">
        <f t="shared" si="9"/>
        <v>925400</v>
      </c>
      <c r="E82" s="17"/>
      <c r="F82" s="18">
        <v>0</v>
      </c>
      <c r="G82" s="19">
        <f t="shared" si="10"/>
        <v>0</v>
      </c>
      <c r="H82" s="15">
        <f t="shared" si="11"/>
        <v>925400</v>
      </c>
      <c r="I82" s="33">
        <f>VLOOKUP(A82,Data!$E$2:$R$99,14,0)</f>
        <v>16</v>
      </c>
      <c r="J82" s="68"/>
      <c r="K82" s="20"/>
      <c r="L82" s="52" t="s">
        <v>362</v>
      </c>
      <c r="M82" s="37">
        <f>VLOOKUP($L82,Data!$E$2:$P$99,$C$202+$B$202,0)</f>
        <v>0</v>
      </c>
      <c r="N82" s="15">
        <f t="shared" si="14"/>
        <v>0</v>
      </c>
      <c r="O82" s="16">
        <f t="shared" si="15"/>
        <v>0</v>
      </c>
      <c r="P82" s="17"/>
      <c r="Q82" s="21">
        <v>0</v>
      </c>
      <c r="R82" s="19">
        <f t="shared" si="12"/>
        <v>0</v>
      </c>
      <c r="S82" s="16">
        <f t="shared" si="13"/>
        <v>0</v>
      </c>
      <c r="T82" s="68"/>
    </row>
    <row r="83" spans="1:20" ht="12.75" customHeight="1">
      <c r="A83" s="52" t="s">
        <v>363</v>
      </c>
      <c r="B83" s="37">
        <f>VLOOKUP(A83,Data!$E$2:$G$99,C$201,0)</f>
        <v>1473746</v>
      </c>
      <c r="C83" s="15">
        <f t="shared" si="8"/>
        <v>1473746</v>
      </c>
      <c r="D83" s="16">
        <f t="shared" si="9"/>
        <v>1473746</v>
      </c>
      <c r="E83" s="17"/>
      <c r="F83" s="18">
        <v>0</v>
      </c>
      <c r="G83" s="19">
        <f t="shared" si="10"/>
        <v>0</v>
      </c>
      <c r="H83" s="15">
        <f t="shared" si="11"/>
        <v>1473746</v>
      </c>
      <c r="I83" s="33">
        <f>VLOOKUP(A83,Data!$E$2:$R$99,14,0)</f>
        <v>17</v>
      </c>
      <c r="J83" s="68"/>
      <c r="K83" s="20"/>
      <c r="L83" s="52" t="s">
        <v>363</v>
      </c>
      <c r="M83" s="37">
        <f>VLOOKUP($L83,Data!$E$2:$P$99,$C$202+$B$202,0)</f>
        <v>0</v>
      </c>
      <c r="N83" s="15">
        <f t="shared" si="14"/>
        <v>0</v>
      </c>
      <c r="O83" s="16">
        <f t="shared" si="15"/>
        <v>0</v>
      </c>
      <c r="P83" s="17"/>
      <c r="Q83" s="21">
        <v>0</v>
      </c>
      <c r="R83" s="19">
        <f t="shared" si="12"/>
        <v>0</v>
      </c>
      <c r="S83" s="16">
        <f t="shared" si="13"/>
        <v>0</v>
      </c>
      <c r="T83" s="68"/>
    </row>
    <row r="84" spans="1:20" ht="12.75" customHeight="1">
      <c r="A84" s="52" t="s">
        <v>364</v>
      </c>
      <c r="B84" s="37">
        <f>VLOOKUP(A84,Data!$E$2:$G$99,C$201,0)</f>
        <v>1594058</v>
      </c>
      <c r="C84" s="15">
        <f t="shared" si="8"/>
        <v>1594058</v>
      </c>
      <c r="D84" s="16">
        <f t="shared" si="9"/>
        <v>1594058</v>
      </c>
      <c r="E84" s="17"/>
      <c r="F84" s="18">
        <v>0</v>
      </c>
      <c r="G84" s="19">
        <f t="shared" si="10"/>
        <v>0</v>
      </c>
      <c r="H84" s="15">
        <f t="shared" si="11"/>
        <v>1594058</v>
      </c>
      <c r="I84" s="33">
        <f>VLOOKUP(A84,Data!$E$2:$R$99,14,0)</f>
        <v>17</v>
      </c>
      <c r="J84" s="68"/>
      <c r="K84" s="20"/>
      <c r="L84" s="52" t="s">
        <v>364</v>
      </c>
      <c r="M84" s="37">
        <f>VLOOKUP($L84,Data!$E$2:$P$99,$C$202+$B$202,0)</f>
        <v>0</v>
      </c>
      <c r="N84" s="15">
        <f t="shared" si="14"/>
        <v>0</v>
      </c>
      <c r="O84" s="16">
        <f t="shared" si="15"/>
        <v>0</v>
      </c>
      <c r="P84" s="17"/>
      <c r="Q84" s="21">
        <v>0</v>
      </c>
      <c r="R84" s="19">
        <f t="shared" si="12"/>
        <v>0</v>
      </c>
      <c r="S84" s="16">
        <f t="shared" si="13"/>
        <v>0</v>
      </c>
      <c r="T84" s="68"/>
    </row>
    <row r="85" spans="1:20" ht="12.75" customHeight="1">
      <c r="A85" s="52" t="s">
        <v>365</v>
      </c>
      <c r="B85" s="37">
        <f>VLOOKUP(A85,Data!$E$2:$G$99,C$201,0)</f>
        <v>1718928</v>
      </c>
      <c r="C85" s="15">
        <f t="shared" si="8"/>
        <v>1718928</v>
      </c>
      <c r="D85" s="16">
        <f t="shared" si="9"/>
        <v>1718928</v>
      </c>
      <c r="E85" s="17"/>
      <c r="F85" s="18">
        <v>0</v>
      </c>
      <c r="G85" s="19">
        <f t="shared" si="10"/>
        <v>0</v>
      </c>
      <c r="H85" s="15">
        <f t="shared" si="11"/>
        <v>1718928</v>
      </c>
      <c r="I85" s="33">
        <f>VLOOKUP(A85,Data!$E$2:$R$99,14,0)</f>
        <v>17</v>
      </c>
      <c r="J85" s="68"/>
      <c r="K85" s="20"/>
      <c r="L85" s="52" t="s">
        <v>365</v>
      </c>
      <c r="M85" s="37">
        <f>VLOOKUP($L85,Data!$E$2:$P$99,$C$202+$B$202,0)</f>
        <v>0</v>
      </c>
      <c r="N85" s="15">
        <f t="shared" si="14"/>
        <v>0</v>
      </c>
      <c r="O85" s="16">
        <f t="shared" si="15"/>
        <v>0</v>
      </c>
      <c r="P85" s="17"/>
      <c r="Q85" s="21">
        <v>0</v>
      </c>
      <c r="R85" s="19">
        <f t="shared" si="12"/>
        <v>0</v>
      </c>
      <c r="S85" s="16">
        <f t="shared" si="13"/>
        <v>0</v>
      </c>
      <c r="T85" s="68"/>
    </row>
    <row r="86" spans="1:20" ht="12.75" customHeight="1">
      <c r="A86" s="52" t="s">
        <v>366</v>
      </c>
      <c r="B86" s="37">
        <f>VLOOKUP(A86,Data!$E$2:$G$99,C$201,0)</f>
        <v>1843855</v>
      </c>
      <c r="C86" s="15">
        <f t="shared" si="8"/>
        <v>1843855</v>
      </c>
      <c r="D86" s="16">
        <f t="shared" si="9"/>
        <v>1843855</v>
      </c>
      <c r="E86" s="17"/>
      <c r="F86" s="18">
        <v>0</v>
      </c>
      <c r="G86" s="19">
        <f t="shared" si="10"/>
        <v>0</v>
      </c>
      <c r="H86" s="15">
        <f t="shared" si="11"/>
        <v>1843855</v>
      </c>
      <c r="I86" s="33">
        <f>VLOOKUP(A86,Data!$E$2:$R$99,14,0)</f>
        <v>17</v>
      </c>
      <c r="J86" s="68"/>
      <c r="K86" s="20"/>
      <c r="L86" s="52" t="s">
        <v>366</v>
      </c>
      <c r="M86" s="37">
        <f>VLOOKUP($L86,Data!$E$2:$P$99,$C$202+$B$202,0)</f>
        <v>0</v>
      </c>
      <c r="N86" s="15">
        <f t="shared" si="14"/>
        <v>0</v>
      </c>
      <c r="O86" s="16">
        <f t="shared" si="15"/>
        <v>0</v>
      </c>
      <c r="P86" s="17"/>
      <c r="Q86" s="21">
        <v>0</v>
      </c>
      <c r="R86" s="19">
        <f t="shared" si="12"/>
        <v>0</v>
      </c>
      <c r="S86" s="16">
        <f t="shared" si="13"/>
        <v>0</v>
      </c>
      <c r="T86" s="68"/>
    </row>
    <row r="87" spans="1:20" ht="12.75" customHeight="1">
      <c r="A87" s="52" t="s">
        <v>367</v>
      </c>
      <c r="B87" s="37">
        <f>VLOOKUP(A87,Data!$E$2:$G$99,C$201,0)</f>
        <v>1982340</v>
      </c>
      <c r="C87" s="15">
        <f t="shared" si="8"/>
        <v>1982340</v>
      </c>
      <c r="D87" s="16">
        <f t="shared" si="9"/>
        <v>1982340</v>
      </c>
      <c r="E87" s="17"/>
      <c r="F87" s="18">
        <v>0</v>
      </c>
      <c r="G87" s="19">
        <f t="shared" si="10"/>
        <v>0</v>
      </c>
      <c r="H87" s="15">
        <f t="shared" si="11"/>
        <v>1982340</v>
      </c>
      <c r="I87" s="33">
        <f>VLOOKUP(A87,Data!$E$2:$R$99,14,0)</f>
        <v>17</v>
      </c>
      <c r="J87" s="68"/>
      <c r="K87" s="20"/>
      <c r="L87" s="52" t="s">
        <v>367</v>
      </c>
      <c r="M87" s="37">
        <f>VLOOKUP($L87,Data!$E$2:$P$99,$C$202+$B$202,0)</f>
        <v>0</v>
      </c>
      <c r="N87" s="15">
        <f t="shared" si="14"/>
        <v>0</v>
      </c>
      <c r="O87" s="16">
        <f t="shared" si="15"/>
        <v>0</v>
      </c>
      <c r="P87" s="17"/>
      <c r="Q87" s="21">
        <v>0</v>
      </c>
      <c r="R87" s="19">
        <f t="shared" si="12"/>
        <v>0</v>
      </c>
      <c r="S87" s="16">
        <f t="shared" si="13"/>
        <v>0</v>
      </c>
      <c r="T87" s="68"/>
    </row>
    <row r="88" spans="1:20" ht="12.75" customHeight="1">
      <c r="A88" s="52" t="s">
        <v>368</v>
      </c>
      <c r="B88" s="37">
        <f>VLOOKUP(A88,Data!$E$2:$G$99,C$201,0)</f>
        <v>2230113</v>
      </c>
      <c r="C88" s="15">
        <f t="shared" si="8"/>
        <v>2230113</v>
      </c>
      <c r="D88" s="16">
        <f t="shared" si="9"/>
        <v>2230113</v>
      </c>
      <c r="E88" s="17"/>
      <c r="F88" s="18">
        <v>0</v>
      </c>
      <c r="G88" s="19">
        <f t="shared" si="10"/>
        <v>0</v>
      </c>
      <c r="H88" s="15">
        <f t="shared" si="11"/>
        <v>2230113</v>
      </c>
      <c r="I88" s="33">
        <f>VLOOKUP(A88,Data!$E$2:$R$99,14,0)</f>
        <v>18</v>
      </c>
      <c r="J88" s="68"/>
      <c r="K88" s="20"/>
      <c r="L88" s="52" t="s">
        <v>368</v>
      </c>
      <c r="M88" s="37">
        <f>VLOOKUP($L88,Data!$E$2:$P$99,$C$202+$B$202,0)</f>
        <v>0</v>
      </c>
      <c r="N88" s="15">
        <f t="shared" si="14"/>
        <v>0</v>
      </c>
      <c r="O88" s="16">
        <f t="shared" si="15"/>
        <v>0</v>
      </c>
      <c r="P88" s="17"/>
      <c r="Q88" s="21">
        <v>0</v>
      </c>
      <c r="R88" s="19">
        <f t="shared" si="12"/>
        <v>0</v>
      </c>
      <c r="S88" s="16">
        <f t="shared" si="13"/>
        <v>0</v>
      </c>
      <c r="T88" s="68"/>
    </row>
    <row r="89" spans="1:20" ht="12.75" customHeight="1">
      <c r="A89" s="52" t="s">
        <v>369</v>
      </c>
      <c r="B89" s="37">
        <f>VLOOKUP(A89,Data!$E$2:$G$99,C$201,0)</f>
        <v>2386162</v>
      </c>
      <c r="C89" s="15">
        <f t="shared" si="8"/>
        <v>2386162</v>
      </c>
      <c r="D89" s="16">
        <f t="shared" si="9"/>
        <v>2386162</v>
      </c>
      <c r="E89" s="17"/>
      <c r="F89" s="18">
        <v>0</v>
      </c>
      <c r="G89" s="19">
        <f t="shared" si="10"/>
        <v>0</v>
      </c>
      <c r="H89" s="15">
        <f t="shared" si="11"/>
        <v>2386162</v>
      </c>
      <c r="I89" s="33">
        <f>VLOOKUP(A89,Data!$E$2:$R$99,14,0)</f>
        <v>18</v>
      </c>
      <c r="J89" s="68"/>
      <c r="K89" s="20"/>
      <c r="L89" s="52" t="s">
        <v>369</v>
      </c>
      <c r="M89" s="37">
        <f>VLOOKUP($L89,Data!$E$2:$P$99,$C$202+$B$202,0)</f>
        <v>0</v>
      </c>
      <c r="N89" s="15">
        <f t="shared" si="14"/>
        <v>0</v>
      </c>
      <c r="O89" s="16">
        <f t="shared" si="15"/>
        <v>0</v>
      </c>
      <c r="P89" s="17"/>
      <c r="Q89" s="21">
        <v>0</v>
      </c>
      <c r="R89" s="19">
        <f t="shared" si="12"/>
        <v>0</v>
      </c>
      <c r="S89" s="16">
        <f t="shared" si="13"/>
        <v>0</v>
      </c>
      <c r="T89" s="68"/>
    </row>
    <row r="90" spans="1:20" ht="12.75" customHeight="1">
      <c r="A90" s="52" t="s">
        <v>370</v>
      </c>
      <c r="B90" s="37">
        <f>VLOOKUP(A90,Data!$E$2:$G$99,C$201,0)</f>
        <v>2547417</v>
      </c>
      <c r="C90" s="15">
        <f t="shared" si="8"/>
        <v>2547417</v>
      </c>
      <c r="D90" s="16">
        <f t="shared" si="9"/>
        <v>2547417</v>
      </c>
      <c r="E90" s="17"/>
      <c r="F90" s="18">
        <v>0</v>
      </c>
      <c r="G90" s="19">
        <f t="shared" si="10"/>
        <v>0</v>
      </c>
      <c r="H90" s="15">
        <f t="shared" si="11"/>
        <v>2547417</v>
      </c>
      <c r="I90" s="33">
        <f>VLOOKUP(A90,Data!$E$2:$R$99,14,0)</f>
        <v>18</v>
      </c>
      <c r="J90" s="68"/>
      <c r="K90" s="20"/>
      <c r="L90" s="52" t="s">
        <v>370</v>
      </c>
      <c r="M90" s="37">
        <f>VLOOKUP($L90,Data!$E$2:$P$99,$C$202+$B$202,0)</f>
        <v>0</v>
      </c>
      <c r="N90" s="15">
        <f t="shared" si="14"/>
        <v>0</v>
      </c>
      <c r="O90" s="16">
        <f t="shared" si="15"/>
        <v>0</v>
      </c>
      <c r="P90" s="17"/>
      <c r="Q90" s="21">
        <v>0</v>
      </c>
      <c r="R90" s="19">
        <f t="shared" si="12"/>
        <v>0</v>
      </c>
      <c r="S90" s="16">
        <f t="shared" si="13"/>
        <v>0</v>
      </c>
      <c r="T90" s="68"/>
    </row>
    <row r="91" spans="1:20" ht="12.75" customHeight="1">
      <c r="A91" s="52" t="s">
        <v>371</v>
      </c>
      <c r="B91" s="37">
        <f>VLOOKUP(A91,Data!$E$2:$G$99,C$201,0)</f>
        <v>2713878</v>
      </c>
      <c r="C91" s="15">
        <f t="shared" si="8"/>
        <v>2713878</v>
      </c>
      <c r="D91" s="16">
        <f t="shared" si="9"/>
        <v>2713878</v>
      </c>
      <c r="E91" s="17"/>
      <c r="F91" s="18">
        <v>0</v>
      </c>
      <c r="G91" s="19">
        <f t="shared" si="10"/>
        <v>0</v>
      </c>
      <c r="H91" s="15">
        <f t="shared" si="11"/>
        <v>2713878</v>
      </c>
      <c r="I91" s="33">
        <f>VLOOKUP(A91,Data!$E$2:$R$99,14,0)</f>
        <v>18</v>
      </c>
      <c r="J91" s="68"/>
      <c r="K91" s="20"/>
      <c r="L91" s="52" t="s">
        <v>371</v>
      </c>
      <c r="M91" s="37">
        <f>VLOOKUP($L91,Data!$E$2:$P$99,$C$202+$B$202,0)</f>
        <v>0</v>
      </c>
      <c r="N91" s="15">
        <f t="shared" si="14"/>
        <v>0</v>
      </c>
      <c r="O91" s="16">
        <f t="shared" si="15"/>
        <v>0</v>
      </c>
      <c r="P91" s="17"/>
      <c r="Q91" s="21">
        <v>0</v>
      </c>
      <c r="R91" s="19">
        <f t="shared" si="12"/>
        <v>0</v>
      </c>
      <c r="S91" s="16">
        <f t="shared" si="13"/>
        <v>0</v>
      </c>
      <c r="T91" s="68"/>
    </row>
    <row r="92" spans="1:20" ht="12.75" customHeight="1">
      <c r="A92" s="52" t="s">
        <v>111</v>
      </c>
      <c r="B92" s="37">
        <f>VLOOKUP(A92,Data!$E$2:$G$99,C$201,0)</f>
        <v>3206160</v>
      </c>
      <c r="C92" s="15">
        <f t="shared" si="8"/>
        <v>3206160</v>
      </c>
      <c r="D92" s="16">
        <f t="shared" si="9"/>
        <v>3206160</v>
      </c>
      <c r="E92" s="17"/>
      <c r="F92" s="18">
        <v>0</v>
      </c>
      <c r="G92" s="19">
        <f t="shared" si="10"/>
        <v>0</v>
      </c>
      <c r="H92" s="15">
        <f t="shared" si="11"/>
        <v>3206160</v>
      </c>
      <c r="I92" s="33">
        <f>VLOOKUP(A92,Data!$E$2:$R$99,14,0)</f>
        <v>18</v>
      </c>
      <c r="J92" s="68"/>
      <c r="K92" s="20"/>
      <c r="L92" s="52" t="s">
        <v>111</v>
      </c>
      <c r="M92" s="37">
        <f>VLOOKUP($L92,Data!$E$2:$P$99,$C$202+$B$202,0)</f>
        <v>0</v>
      </c>
      <c r="N92" s="15">
        <f t="shared" si="14"/>
        <v>0</v>
      </c>
      <c r="O92" s="16">
        <f t="shared" si="15"/>
        <v>0</v>
      </c>
      <c r="P92" s="17"/>
      <c r="Q92" s="21">
        <v>0</v>
      </c>
      <c r="R92" s="19">
        <f t="shared" si="12"/>
        <v>0</v>
      </c>
      <c r="S92" s="16">
        <f t="shared" si="13"/>
        <v>0</v>
      </c>
      <c r="T92" s="68"/>
    </row>
    <row r="93" spans="1:20" ht="12.75" customHeight="1">
      <c r="A93" s="52" t="s">
        <v>113</v>
      </c>
      <c r="B93" s="37">
        <f>VLOOKUP(A93,Data!$E$2:$G$99,C$201,0)</f>
        <v>3681024</v>
      </c>
      <c r="C93" s="15">
        <f t="shared" si="8"/>
        <v>3681024</v>
      </c>
      <c r="D93" s="16">
        <f t="shared" si="9"/>
        <v>3681024</v>
      </c>
      <c r="E93" s="17"/>
      <c r="F93" s="18">
        <v>0</v>
      </c>
      <c r="G93" s="19">
        <f t="shared" si="10"/>
        <v>0</v>
      </c>
      <c r="H93" s="15">
        <f t="shared" si="11"/>
        <v>3681024</v>
      </c>
      <c r="I93" s="33">
        <f>VLOOKUP(A93,Data!$E$2:$R$99,14,0)</f>
        <v>19</v>
      </c>
      <c r="J93" s="68"/>
      <c r="K93" s="20"/>
      <c r="L93" s="52" t="s">
        <v>113</v>
      </c>
      <c r="M93" s="37">
        <f>VLOOKUP($L93,Data!$E$2:$P$99,$C$202+$B$202,0)</f>
        <v>0</v>
      </c>
      <c r="N93" s="15">
        <f t="shared" si="14"/>
        <v>0</v>
      </c>
      <c r="O93" s="16">
        <f t="shared" si="15"/>
        <v>0</v>
      </c>
      <c r="P93" s="17"/>
      <c r="Q93" s="21">
        <v>0</v>
      </c>
      <c r="R93" s="19">
        <f t="shared" si="12"/>
        <v>0</v>
      </c>
      <c r="S93" s="16">
        <f t="shared" si="13"/>
        <v>0</v>
      </c>
      <c r="T93" s="68"/>
    </row>
    <row r="94" spans="1:20" ht="12.75" customHeight="1">
      <c r="A94" s="52" t="s">
        <v>115</v>
      </c>
      <c r="B94" s="37">
        <f>VLOOKUP(A94,Data!$E$2:$G$99,C$201,0)</f>
        <v>4022472</v>
      </c>
      <c r="C94" s="15">
        <f t="shared" si="8"/>
        <v>4022472</v>
      </c>
      <c r="D94" s="16">
        <f t="shared" si="9"/>
        <v>4022472</v>
      </c>
      <c r="E94" s="17"/>
      <c r="F94" s="22">
        <v>0</v>
      </c>
      <c r="G94" s="19">
        <f t="shared" si="10"/>
        <v>0</v>
      </c>
      <c r="H94" s="15">
        <f t="shared" si="11"/>
        <v>4022472</v>
      </c>
      <c r="I94" s="33">
        <f>VLOOKUP(A94,Data!$E$2:$R$99,14,0)</f>
        <v>19</v>
      </c>
      <c r="J94" s="68"/>
      <c r="K94" s="20"/>
      <c r="L94" s="52" t="s">
        <v>115</v>
      </c>
      <c r="M94" s="37">
        <f>VLOOKUP($L94,Data!$E$2:$P$99,$C$202+$B$202,0)</f>
        <v>0</v>
      </c>
      <c r="N94" s="15">
        <f t="shared" si="14"/>
        <v>0</v>
      </c>
      <c r="O94" s="16">
        <f t="shared" si="15"/>
        <v>0</v>
      </c>
      <c r="P94" s="17"/>
      <c r="Q94" s="23">
        <v>0</v>
      </c>
      <c r="R94" s="19">
        <f t="shared" si="12"/>
        <v>0</v>
      </c>
      <c r="S94" s="16">
        <f t="shared" si="13"/>
        <v>0</v>
      </c>
      <c r="T94" s="68"/>
    </row>
    <row r="95" spans="1:20" ht="12.75" customHeight="1">
      <c r="A95" s="52" t="s">
        <v>117</v>
      </c>
      <c r="B95" s="37">
        <f>VLOOKUP(A95,Data!$E$2:$G$99,C$201,0)</f>
        <v>4377024</v>
      </c>
      <c r="C95" s="15">
        <f t="shared" si="8"/>
        <v>4377024</v>
      </c>
      <c r="D95" s="16">
        <f t="shared" si="9"/>
        <v>4377024</v>
      </c>
      <c r="E95" s="17"/>
      <c r="F95" s="22">
        <v>0</v>
      </c>
      <c r="G95" s="19">
        <f t="shared" si="10"/>
        <v>0</v>
      </c>
      <c r="H95" s="15">
        <f t="shared" si="11"/>
        <v>4377024</v>
      </c>
      <c r="I95" s="33">
        <f>VLOOKUP(A95,Data!$E$2:$R$99,14,0)</f>
        <v>19</v>
      </c>
      <c r="J95" s="68"/>
      <c r="K95" s="20"/>
      <c r="L95" s="52" t="s">
        <v>117</v>
      </c>
      <c r="M95" s="37">
        <f>VLOOKUP($L95,Data!$E$2:$P$99,$C$202+$B$202,0)</f>
        <v>0</v>
      </c>
      <c r="N95" s="15">
        <f t="shared" si="14"/>
        <v>0</v>
      </c>
      <c r="O95" s="16">
        <f t="shared" si="15"/>
        <v>0</v>
      </c>
      <c r="P95" s="17"/>
      <c r="Q95" s="23">
        <v>0</v>
      </c>
      <c r="R95" s="19">
        <f t="shared" si="12"/>
        <v>0</v>
      </c>
      <c r="S95" s="16">
        <f t="shared" si="13"/>
        <v>0</v>
      </c>
      <c r="T95" s="68"/>
    </row>
    <row r="96" spans="1:20" ht="12.75" customHeight="1">
      <c r="A96" s="52" t="s">
        <v>118</v>
      </c>
      <c r="B96" s="37">
        <f>VLOOKUP(A96,Data!$E$2:$G$99,C$201,0)</f>
        <v>4744680</v>
      </c>
      <c r="C96" s="15">
        <f t="shared" si="8"/>
        <v>4744680</v>
      </c>
      <c r="D96" s="16">
        <f t="shared" si="9"/>
        <v>4744680</v>
      </c>
      <c r="E96" s="17"/>
      <c r="F96" s="22">
        <v>0</v>
      </c>
      <c r="G96" s="19">
        <f t="shared" si="10"/>
        <v>0</v>
      </c>
      <c r="H96" s="15">
        <f t="shared" si="11"/>
        <v>4744680</v>
      </c>
      <c r="I96" s="33">
        <f>VLOOKUP(A96,Data!$E$2:$R$99,14,0)</f>
        <v>19</v>
      </c>
      <c r="J96" s="68"/>
      <c r="K96" s="20"/>
      <c r="L96" s="52" t="s">
        <v>118</v>
      </c>
      <c r="M96" s="37">
        <f>VLOOKUP($L96,Data!$E$2:$P$99,$C$202+$B$202,0)</f>
        <v>0</v>
      </c>
      <c r="N96" s="15">
        <f t="shared" si="14"/>
        <v>0</v>
      </c>
      <c r="O96" s="16">
        <f t="shared" si="15"/>
        <v>0</v>
      </c>
      <c r="P96" s="17"/>
      <c r="Q96" s="23">
        <v>0</v>
      </c>
      <c r="R96" s="19">
        <f t="shared" si="12"/>
        <v>0</v>
      </c>
      <c r="S96" s="16">
        <f t="shared" si="13"/>
        <v>0</v>
      </c>
      <c r="T96" s="68"/>
    </row>
    <row r="97" spans="1:20" ht="12.75" customHeight="1">
      <c r="A97" s="52" t="s">
        <v>119</v>
      </c>
      <c r="B97" s="37">
        <f>VLOOKUP(A97,Data!$E$2:$G$99,C$201,0)</f>
        <v>5125440</v>
      </c>
      <c r="C97" s="15">
        <f t="shared" si="8"/>
        <v>5125440</v>
      </c>
      <c r="D97" s="16">
        <f t="shared" si="9"/>
        <v>5125440</v>
      </c>
      <c r="E97" s="17"/>
      <c r="F97" s="22">
        <v>0</v>
      </c>
      <c r="G97" s="19">
        <f t="shared" si="10"/>
        <v>0</v>
      </c>
      <c r="H97" s="15">
        <f t="shared" si="11"/>
        <v>5125440</v>
      </c>
      <c r="I97" s="33">
        <f>VLOOKUP(A97,Data!$E$2:$R$99,14,0)</f>
        <v>19</v>
      </c>
      <c r="J97" s="68"/>
      <c r="K97" s="20"/>
      <c r="L97" s="52" t="s">
        <v>119</v>
      </c>
      <c r="M97" s="37">
        <f>VLOOKUP($L97,Data!$E$2:$P$99,$C$202+$B$202,0)</f>
        <v>0</v>
      </c>
      <c r="N97" s="15">
        <f t="shared" si="14"/>
        <v>0</v>
      </c>
      <c r="O97" s="16">
        <f t="shared" si="15"/>
        <v>0</v>
      </c>
      <c r="P97" s="17"/>
      <c r="Q97" s="23">
        <v>0</v>
      </c>
      <c r="R97" s="19">
        <f t="shared" si="12"/>
        <v>0</v>
      </c>
      <c r="S97" s="16">
        <f t="shared" si="13"/>
        <v>0</v>
      </c>
      <c r="T97" s="68"/>
    </row>
    <row r="98" spans="1:20" ht="12.75" customHeight="1">
      <c r="A98" s="52" t="s">
        <v>120</v>
      </c>
      <c r="B98" s="37">
        <f>VLOOKUP(A98,Data!$E$2:$G$99,C$201,0)</f>
        <v>5767272</v>
      </c>
      <c r="C98" s="15">
        <f t="shared" si="8"/>
        <v>5767272</v>
      </c>
      <c r="D98" s="16">
        <f t="shared" si="9"/>
        <v>5767272</v>
      </c>
      <c r="E98" s="17"/>
      <c r="F98" s="22">
        <v>0</v>
      </c>
      <c r="G98" s="19">
        <f t="shared" si="10"/>
        <v>0</v>
      </c>
      <c r="H98" s="15">
        <f t="shared" si="11"/>
        <v>5767272</v>
      </c>
      <c r="I98" s="33">
        <f>VLOOKUP(A98,Data!$E$2:$R$99,14,0)</f>
        <v>20</v>
      </c>
      <c r="J98" s="68"/>
      <c r="K98" s="20"/>
      <c r="L98" s="52" t="s">
        <v>120</v>
      </c>
      <c r="M98" s="37">
        <f>VLOOKUP($L98,Data!$E$2:$P$99,$C$202+$B$202,0)</f>
        <v>0</v>
      </c>
      <c r="N98" s="15">
        <f t="shared" si="14"/>
        <v>0</v>
      </c>
      <c r="O98" s="16">
        <f t="shared" si="15"/>
        <v>0</v>
      </c>
      <c r="P98" s="17"/>
      <c r="Q98" s="23">
        <v>0</v>
      </c>
      <c r="R98" s="19">
        <f t="shared" si="12"/>
        <v>0</v>
      </c>
      <c r="S98" s="16">
        <f t="shared" si="13"/>
        <v>0</v>
      </c>
      <c r="T98" s="68"/>
    </row>
    <row r="99" spans="1:20" ht="12.75" customHeight="1">
      <c r="A99" s="52" t="s">
        <v>121</v>
      </c>
      <c r="B99" s="37">
        <f>VLOOKUP(A99,Data!$E$2:$G$99,C$201,0)</f>
        <v>6204000</v>
      </c>
      <c r="C99" s="15">
        <f t="shared" si="8"/>
        <v>6204000</v>
      </c>
      <c r="D99" s="16">
        <f t="shared" si="9"/>
        <v>6204000</v>
      </c>
      <c r="E99" s="38"/>
      <c r="F99" s="22">
        <v>0</v>
      </c>
      <c r="G99" s="19">
        <f t="shared" si="10"/>
        <v>0</v>
      </c>
      <c r="H99" s="15">
        <f t="shared" si="11"/>
        <v>6204000</v>
      </c>
      <c r="I99" s="33">
        <f>VLOOKUP(A99,Data!$E$2:$R$99,14,0)</f>
        <v>20</v>
      </c>
      <c r="J99" s="68"/>
      <c r="K99" s="20"/>
      <c r="L99" s="52" t="s">
        <v>121</v>
      </c>
      <c r="M99" s="37">
        <f>VLOOKUP($L99,Data!$E$2:$P$99,$C$202+$B$202,0)</f>
        <v>0</v>
      </c>
      <c r="N99" s="15">
        <f t="shared" si="14"/>
        <v>0</v>
      </c>
      <c r="O99" s="16">
        <f t="shared" si="15"/>
        <v>0</v>
      </c>
      <c r="P99" s="38"/>
      <c r="Q99" s="23">
        <v>0</v>
      </c>
      <c r="R99" s="19">
        <f t="shared" si="12"/>
        <v>0</v>
      </c>
      <c r="S99" s="16">
        <f t="shared" si="13"/>
        <v>0</v>
      </c>
      <c r="T99" s="68"/>
    </row>
    <row r="100" spans="1:20" ht="12.75" customHeight="1">
      <c r="A100" s="52" t="s">
        <v>372</v>
      </c>
      <c r="B100" s="37">
        <f>VLOOKUP(A100,Data!$E$2:$G$99,C$201,0)</f>
        <v>6655464</v>
      </c>
      <c r="C100" s="15">
        <f t="shared" si="8"/>
        <v>6655464</v>
      </c>
      <c r="D100" s="16">
        <f t="shared" si="9"/>
        <v>6655464</v>
      </c>
      <c r="E100" s="38"/>
      <c r="F100" s="22">
        <v>0</v>
      </c>
      <c r="G100" s="19">
        <f t="shared" si="10"/>
        <v>0</v>
      </c>
      <c r="H100" s="15">
        <f t="shared" si="11"/>
        <v>6655464</v>
      </c>
      <c r="I100" s="33">
        <f>VLOOKUP(A100,Data!$E$2:$R$99,14,0)</f>
        <v>20</v>
      </c>
      <c r="J100" s="68"/>
      <c r="K100" s="20"/>
      <c r="L100" s="52" t="s">
        <v>372</v>
      </c>
      <c r="M100" s="37">
        <f>VLOOKUP($L100,Data!$E$2:$P$99,$C$202+$B$202,0)</f>
        <v>0</v>
      </c>
      <c r="N100" s="15">
        <f t="shared" si="14"/>
        <v>0</v>
      </c>
      <c r="O100" s="16">
        <f t="shared" si="15"/>
        <v>0</v>
      </c>
      <c r="P100" s="38"/>
      <c r="Q100" s="23">
        <v>0</v>
      </c>
      <c r="R100" s="19">
        <f t="shared" si="12"/>
        <v>0</v>
      </c>
      <c r="S100" s="16">
        <f t="shared" si="13"/>
        <v>0</v>
      </c>
      <c r="T100" s="68"/>
    </row>
    <row r="101" spans="1:20" ht="12.75" customHeight="1">
      <c r="A101" s="52" t="s">
        <v>373</v>
      </c>
      <c r="B101" s="37">
        <f>VLOOKUP(A101,Data!$E$2:$G$99,C$201,0)</f>
        <v>7121664</v>
      </c>
      <c r="C101" s="15">
        <f t="shared" si="8"/>
        <v>7121664</v>
      </c>
      <c r="D101" s="16">
        <f t="shared" si="9"/>
        <v>7121664</v>
      </c>
      <c r="E101" s="38"/>
      <c r="F101" s="22">
        <v>0</v>
      </c>
      <c r="G101" s="19">
        <f t="shared" si="10"/>
        <v>0</v>
      </c>
      <c r="H101" s="15">
        <f t="shared" si="11"/>
        <v>7121664</v>
      </c>
      <c r="I101" s="33">
        <f>VLOOKUP(A101,Data!$E$2:$R$99,14,0)</f>
        <v>20</v>
      </c>
      <c r="J101" s="68"/>
      <c r="K101" s="20"/>
      <c r="L101" s="52" t="s">
        <v>373</v>
      </c>
      <c r="M101" s="37">
        <f>VLOOKUP($L101,Data!$E$2:$P$99,$C$202+$B$202,0)</f>
        <v>0</v>
      </c>
      <c r="N101" s="15">
        <f t="shared" si="14"/>
        <v>0</v>
      </c>
      <c r="O101" s="16">
        <f t="shared" si="15"/>
        <v>0</v>
      </c>
      <c r="P101" s="38"/>
      <c r="Q101" s="23">
        <v>0</v>
      </c>
      <c r="R101" s="19">
        <f t="shared" si="12"/>
        <v>0</v>
      </c>
      <c r="S101" s="16">
        <f t="shared" si="13"/>
        <v>0</v>
      </c>
      <c r="T101" s="68"/>
    </row>
    <row r="102" spans="1:20" ht="12.75" customHeight="1">
      <c r="A102" s="52" t="s">
        <v>374</v>
      </c>
      <c r="B102" s="37">
        <f>VLOOKUP(A102,Data!$E$2:$G$99,C$201,0)</f>
        <v>7602600</v>
      </c>
      <c r="C102" s="15">
        <f t="shared" si="8"/>
        <v>7602600</v>
      </c>
      <c r="D102" s="16">
        <f t="shared" si="9"/>
        <v>7602600</v>
      </c>
      <c r="E102" s="38"/>
      <c r="F102" s="22">
        <v>0</v>
      </c>
      <c r="G102" s="19">
        <f t="shared" si="10"/>
        <v>0</v>
      </c>
      <c r="H102" s="15">
        <f t="shared" si="11"/>
        <v>7602600</v>
      </c>
      <c r="I102" s="33">
        <f>VLOOKUP(A102,Data!$E$2:$R$99,14,0)</f>
        <v>20</v>
      </c>
      <c r="J102" s="68"/>
      <c r="K102" s="20"/>
      <c r="L102" s="52" t="s">
        <v>374</v>
      </c>
      <c r="M102" s="37">
        <f>VLOOKUP($L102,Data!$E$2:$P$99,$C$202+$B$202,0)</f>
        <v>0</v>
      </c>
      <c r="N102" s="15">
        <f t="shared" si="14"/>
        <v>0</v>
      </c>
      <c r="O102" s="16">
        <f t="shared" si="15"/>
        <v>0</v>
      </c>
      <c r="P102" s="38"/>
      <c r="Q102" s="23">
        <v>0</v>
      </c>
      <c r="R102" s="19">
        <f t="shared" si="12"/>
        <v>0</v>
      </c>
      <c r="S102" s="16">
        <f t="shared" si="13"/>
        <v>0</v>
      </c>
      <c r="T102" s="68"/>
    </row>
    <row r="103" spans="1:20" ht="12.75" customHeight="1">
      <c r="A103" s="52" t="s">
        <v>375</v>
      </c>
      <c r="B103" s="37">
        <f>VLOOKUP(A103,Data!$E$2:$G$99,C$201,0)</f>
        <v>9738720</v>
      </c>
      <c r="C103" s="15">
        <f t="shared" si="8"/>
        <v>9738720</v>
      </c>
      <c r="D103" s="16">
        <f t="shared" si="9"/>
        <v>9738720</v>
      </c>
      <c r="E103" s="38"/>
      <c r="F103" s="22">
        <v>0</v>
      </c>
      <c r="G103" s="19">
        <f t="shared" si="10"/>
        <v>0</v>
      </c>
      <c r="H103" s="15">
        <f t="shared" si="11"/>
        <v>9738720</v>
      </c>
      <c r="I103" s="33">
        <f>VLOOKUP(A103,Data!$E$2:$R$99,14,0)</f>
        <v>21</v>
      </c>
      <c r="J103" s="68"/>
      <c r="K103" s="20"/>
      <c r="L103" s="52" t="s">
        <v>375</v>
      </c>
      <c r="M103" s="37">
        <f>VLOOKUP($L103,Data!$E$2:$P$99,$C$202+$B$202,0)</f>
        <v>0</v>
      </c>
      <c r="N103" s="15">
        <f t="shared" si="14"/>
        <v>0</v>
      </c>
      <c r="O103" s="16">
        <f t="shared" si="15"/>
        <v>0</v>
      </c>
      <c r="P103" s="38"/>
      <c r="Q103" s="23">
        <v>0</v>
      </c>
      <c r="R103" s="19">
        <f t="shared" si="12"/>
        <v>0</v>
      </c>
      <c r="S103" s="16">
        <f t="shared" si="13"/>
        <v>0</v>
      </c>
      <c r="T103" s="68"/>
    </row>
    <row r="104" spans="1:20" ht="12.75" customHeight="1">
      <c r="A104" s="52" t="s">
        <v>376</v>
      </c>
      <c r="B104" s="37">
        <f>VLOOKUP(A104,Data!$E$2:$G$99,C$201,0)</f>
        <v>11649960</v>
      </c>
      <c r="C104" s="15">
        <f t="shared" si="8"/>
        <v>11649960</v>
      </c>
      <c r="D104" s="16">
        <f t="shared" si="9"/>
        <v>11649960</v>
      </c>
      <c r="E104" s="38"/>
      <c r="F104" s="22">
        <v>0</v>
      </c>
      <c r="G104" s="19">
        <f t="shared" si="10"/>
        <v>0</v>
      </c>
      <c r="H104" s="15">
        <f t="shared" si="11"/>
        <v>11649960</v>
      </c>
      <c r="I104" s="33">
        <f>VLOOKUP(A104,Data!$E$2:$R$99,14,0)</f>
        <v>21</v>
      </c>
      <c r="J104" s="68"/>
      <c r="K104" s="20"/>
      <c r="L104" s="52" t="s">
        <v>376</v>
      </c>
      <c r="M104" s="37">
        <f>VLOOKUP($L104,Data!$E$2:$P$99,$C$202+$B$202,0)</f>
        <v>0</v>
      </c>
      <c r="N104" s="15">
        <f t="shared" si="14"/>
        <v>0</v>
      </c>
      <c r="O104" s="16">
        <f t="shared" si="15"/>
        <v>0</v>
      </c>
      <c r="P104" s="38"/>
      <c r="Q104" s="23">
        <v>0</v>
      </c>
      <c r="R104" s="19">
        <f t="shared" si="12"/>
        <v>0</v>
      </c>
      <c r="S104" s="16">
        <f t="shared" si="13"/>
        <v>0</v>
      </c>
      <c r="T104" s="68"/>
    </row>
    <row r="105" spans="1:20" ht="12.75" customHeight="1">
      <c r="A105" s="52" t="s">
        <v>377</v>
      </c>
      <c r="B105" s="37">
        <f>VLOOKUP(A105,Data!$E$2:$G$99,C$201,0)</f>
        <v>13643520</v>
      </c>
      <c r="C105" s="15">
        <f t="shared" si="8"/>
        <v>13643520</v>
      </c>
      <c r="D105" s="16">
        <f t="shared" si="9"/>
        <v>13643520</v>
      </c>
      <c r="E105" s="38"/>
      <c r="F105" s="22">
        <v>0</v>
      </c>
      <c r="G105" s="19">
        <f t="shared" si="10"/>
        <v>0</v>
      </c>
      <c r="H105" s="15">
        <f t="shared" si="11"/>
        <v>13643520</v>
      </c>
      <c r="I105" s="33">
        <f>VLOOKUP(A105,Data!$E$2:$R$99,14,0)</f>
        <v>21</v>
      </c>
      <c r="J105" s="68"/>
      <c r="K105" s="20"/>
      <c r="L105" s="52" t="s">
        <v>377</v>
      </c>
      <c r="M105" s="37">
        <f>VLOOKUP($L105,Data!$E$2:$P$99,$C$202+$B$202,0)</f>
        <v>0</v>
      </c>
      <c r="N105" s="15">
        <f t="shared" si="14"/>
        <v>0</v>
      </c>
      <c r="O105" s="16">
        <f t="shared" si="15"/>
        <v>0</v>
      </c>
      <c r="P105" s="38"/>
      <c r="Q105" s="23">
        <v>0</v>
      </c>
      <c r="R105" s="19">
        <f t="shared" si="12"/>
        <v>0</v>
      </c>
      <c r="S105" s="16">
        <f t="shared" si="13"/>
        <v>0</v>
      </c>
      <c r="T105" s="68"/>
    </row>
    <row r="106" spans="1:20" ht="12.75" customHeight="1">
      <c r="A106" s="52" t="s">
        <v>378</v>
      </c>
      <c r="B106" s="37">
        <f>VLOOKUP(A106,Data!$E$2:$G$99,C$201,0)</f>
        <v>18339300</v>
      </c>
      <c r="C106" s="15">
        <f t="shared" si="8"/>
        <v>18339300</v>
      </c>
      <c r="D106" s="16">
        <f t="shared" si="9"/>
        <v>18339300</v>
      </c>
      <c r="E106" s="38"/>
      <c r="F106" s="22">
        <v>0</v>
      </c>
      <c r="G106" s="19">
        <f t="shared" si="10"/>
        <v>0</v>
      </c>
      <c r="H106" s="15">
        <f t="shared" si="11"/>
        <v>18339300</v>
      </c>
      <c r="I106" s="33">
        <f>VLOOKUP(A106,Data!$E$2:$R$99,14,0)</f>
        <v>21</v>
      </c>
      <c r="J106" s="68"/>
      <c r="K106" s="20"/>
      <c r="L106" s="52" t="s">
        <v>378</v>
      </c>
      <c r="M106" s="37">
        <f>VLOOKUP($L106,Data!$E$2:$P$99,$C$202+$B$202,0)</f>
        <v>0</v>
      </c>
      <c r="N106" s="15">
        <f t="shared" si="14"/>
        <v>0</v>
      </c>
      <c r="O106" s="16">
        <f t="shared" si="15"/>
        <v>0</v>
      </c>
      <c r="P106" s="38"/>
      <c r="Q106" s="23">
        <v>0</v>
      </c>
      <c r="R106" s="19">
        <f t="shared" si="12"/>
        <v>0</v>
      </c>
      <c r="S106" s="16">
        <f t="shared" si="13"/>
        <v>0</v>
      </c>
      <c r="T106" s="68"/>
    </row>
    <row r="107" spans="1:20" ht="12.75" customHeight="1">
      <c r="A107" s="52" t="s">
        <v>379</v>
      </c>
      <c r="B107" s="37">
        <f>VLOOKUP(A107,Data!$E$2:$G$99,C$201,0)</f>
        <v>23836800</v>
      </c>
      <c r="C107" s="15">
        <f t="shared" si="8"/>
        <v>23836800</v>
      </c>
      <c r="D107" s="16">
        <f t="shared" si="9"/>
        <v>23836800</v>
      </c>
      <c r="E107" s="38"/>
      <c r="F107" s="22">
        <v>0</v>
      </c>
      <c r="G107" s="19">
        <f t="shared" si="10"/>
        <v>0</v>
      </c>
      <c r="H107" s="15">
        <f t="shared" si="11"/>
        <v>23836800</v>
      </c>
      <c r="I107" s="33">
        <f>VLOOKUP(A107,Data!$E$2:$R$99,14,0)</f>
        <v>21</v>
      </c>
      <c r="J107" s="68"/>
      <c r="K107" s="20"/>
      <c r="L107" s="52" t="s">
        <v>379</v>
      </c>
      <c r="M107" s="37">
        <f>VLOOKUP($L107,Data!$E$2:$P$99,$C$202+$B$202,0)</f>
        <v>0</v>
      </c>
      <c r="N107" s="15">
        <f t="shared" si="14"/>
        <v>0</v>
      </c>
      <c r="O107" s="16">
        <f t="shared" si="15"/>
        <v>0</v>
      </c>
      <c r="P107" s="38"/>
      <c r="Q107" s="23">
        <v>0</v>
      </c>
      <c r="R107" s="19">
        <f t="shared" si="12"/>
        <v>0</v>
      </c>
      <c r="S107" s="16">
        <f t="shared" si="13"/>
        <v>0</v>
      </c>
      <c r="T107" s="68"/>
    </row>
    <row r="108" spans="1:20" ht="12.75" customHeight="1">
      <c r="A108" s="52" t="s">
        <v>380</v>
      </c>
      <c r="B108" s="37">
        <f>VLOOKUP(A108,Data!$E$2:$G$99,C$201,0)</f>
        <v>35658000</v>
      </c>
      <c r="C108" s="15">
        <f t="shared" si="8"/>
        <v>35658000</v>
      </c>
      <c r="D108" s="16">
        <f t="shared" si="9"/>
        <v>35658000</v>
      </c>
      <c r="E108" s="38"/>
      <c r="F108" s="22">
        <v>0</v>
      </c>
      <c r="G108" s="19">
        <f t="shared" si="10"/>
        <v>0</v>
      </c>
      <c r="H108" s="15">
        <f t="shared" si="11"/>
        <v>35658000</v>
      </c>
      <c r="I108" s="33">
        <f>VLOOKUP(A108,Data!$E$2:$R$99,14,0)</f>
        <v>22</v>
      </c>
      <c r="J108" s="68"/>
      <c r="K108" s="20"/>
      <c r="L108" s="52" t="s">
        <v>380</v>
      </c>
      <c r="M108" s="37">
        <f>VLOOKUP($L108,Data!$E$2:$P$99,$C$202+$B$202,0)</f>
        <v>0</v>
      </c>
      <c r="N108" s="15">
        <f t="shared" si="14"/>
        <v>0</v>
      </c>
      <c r="O108" s="16">
        <f t="shared" si="15"/>
        <v>0</v>
      </c>
      <c r="P108" s="38"/>
      <c r="Q108" s="23">
        <v>0</v>
      </c>
      <c r="R108" s="19">
        <f t="shared" si="12"/>
        <v>0</v>
      </c>
      <c r="S108" s="16">
        <f t="shared" si="13"/>
        <v>0</v>
      </c>
      <c r="T108" s="68"/>
    </row>
    <row r="109" spans="1:20" ht="12.75" customHeight="1">
      <c r="A109" s="52" t="s">
        <v>381</v>
      </c>
      <c r="B109" s="37">
        <f>VLOOKUP(A109,Data!$E$2:$G$99,C$201,0)</f>
        <v>48687000</v>
      </c>
      <c r="C109" s="15">
        <f t="shared" si="8"/>
        <v>48687000</v>
      </c>
      <c r="D109" s="16">
        <f t="shared" si="9"/>
        <v>48687000</v>
      </c>
      <c r="E109" s="38"/>
      <c r="F109" s="22">
        <v>0</v>
      </c>
      <c r="G109" s="19">
        <f t="shared" si="10"/>
        <v>0</v>
      </c>
      <c r="H109" s="15">
        <f t="shared" si="11"/>
        <v>48687000</v>
      </c>
      <c r="I109" s="33">
        <f>VLOOKUP(A109,Data!$E$2:$R$99,14,0)</f>
        <v>22</v>
      </c>
      <c r="J109" s="68"/>
      <c r="K109" s="20"/>
      <c r="L109" s="52" t="s">
        <v>381</v>
      </c>
      <c r="M109" s="37">
        <f>VLOOKUP($L109,Data!$E$2:$P$99,$C$202+$B$202,0)</f>
        <v>0</v>
      </c>
      <c r="N109" s="15">
        <f t="shared" si="14"/>
        <v>0</v>
      </c>
      <c r="O109" s="16">
        <f t="shared" si="15"/>
        <v>0</v>
      </c>
      <c r="P109" s="38"/>
      <c r="Q109" s="23">
        <v>0</v>
      </c>
      <c r="R109" s="19">
        <f t="shared" si="12"/>
        <v>0</v>
      </c>
      <c r="S109" s="16">
        <f t="shared" si="13"/>
        <v>0</v>
      </c>
      <c r="T109" s="68"/>
    </row>
    <row r="110" spans="1:20" ht="12.75" customHeight="1">
      <c r="A110" s="52" t="s">
        <v>382</v>
      </c>
      <c r="B110" s="37">
        <f>VLOOKUP(A110,Data!$E$2:$G$99,C$201,0)</f>
        <v>58135000</v>
      </c>
      <c r="C110" s="15">
        <f t="shared" si="8"/>
        <v>58135000</v>
      </c>
      <c r="D110" s="16">
        <f t="shared" si="9"/>
        <v>58135000</v>
      </c>
      <c r="E110" s="38"/>
      <c r="F110" s="22">
        <v>0</v>
      </c>
      <c r="G110" s="19">
        <f>D110/100*F110</f>
        <v>0</v>
      </c>
      <c r="H110" s="15">
        <f>D110-G110</f>
        <v>58135000</v>
      </c>
      <c r="I110" s="33">
        <f>VLOOKUP(A110,Data!$E$2:$R$99,14,0)</f>
        <v>22</v>
      </c>
      <c r="J110" s="68"/>
      <c r="K110" s="20"/>
      <c r="L110" s="52" t="s">
        <v>382</v>
      </c>
      <c r="M110" s="37">
        <f>VLOOKUP($L110,Data!$E$2:$P$99,$C$202+$B$202,0)</f>
        <v>0</v>
      </c>
      <c r="N110" s="15">
        <f t="shared" si="14"/>
        <v>0</v>
      </c>
      <c r="O110" s="16">
        <f t="shared" si="15"/>
        <v>0</v>
      </c>
      <c r="P110" s="38"/>
      <c r="Q110" s="23">
        <v>0</v>
      </c>
      <c r="R110" s="19">
        <f>O110/100*Q110</f>
        <v>0</v>
      </c>
      <c r="S110" s="16">
        <f>O110-R110</f>
        <v>0</v>
      </c>
      <c r="T110" s="68"/>
    </row>
    <row r="111" spans="1:20" ht="12.75" customHeight="1" thickBot="1">
      <c r="A111" s="52" t="s">
        <v>383</v>
      </c>
      <c r="B111" s="37">
        <f>VLOOKUP(A111,Data!$E$2:$G$99,C$201,0)</f>
        <v>99999998</v>
      </c>
      <c r="C111" s="15">
        <f t="shared" si="8"/>
        <v>99999998</v>
      </c>
      <c r="D111" s="16">
        <f t="shared" si="9"/>
        <v>99999998</v>
      </c>
      <c r="E111" s="38"/>
      <c r="F111" s="39">
        <v>0</v>
      </c>
      <c r="G111" s="24">
        <f>D111/100*F111</f>
        <v>0</v>
      </c>
      <c r="H111" s="25">
        <f>D111-G111</f>
        <v>99999998</v>
      </c>
      <c r="I111" s="71">
        <f>VLOOKUP(A111,Data!$E$2:$R$99,14,0)</f>
        <v>22</v>
      </c>
      <c r="J111" s="68"/>
      <c r="K111" s="20"/>
      <c r="L111" s="65" t="s">
        <v>383</v>
      </c>
      <c r="M111" s="40">
        <f>VLOOKUP($L111,Data!$E$2:$P$99,$C$202+$B$202,0)</f>
        <v>0</v>
      </c>
      <c r="N111" s="26">
        <f t="shared" si="14"/>
        <v>0</v>
      </c>
      <c r="O111" s="27">
        <f t="shared" si="15"/>
        <v>0</v>
      </c>
      <c r="P111" s="38"/>
      <c r="Q111" s="41">
        <v>0</v>
      </c>
      <c r="R111" s="24">
        <f>O111/100*Q111</f>
        <v>0</v>
      </c>
      <c r="S111" s="27">
        <f>O111-R111</f>
        <v>0</v>
      </c>
      <c r="T111" s="68"/>
    </row>
    <row r="112" spans="1:20" ht="12.75" customHeight="1">
      <c r="A112" s="88" t="s">
        <v>384</v>
      </c>
      <c r="B112" s="89"/>
      <c r="C112" s="28">
        <f>SUM(C14:C102)</f>
        <v>85541636</v>
      </c>
      <c r="D112" s="29">
        <f>SUM(D14:D102)</f>
        <v>85541636</v>
      </c>
      <c r="E112" s="38"/>
      <c r="F112" s="42"/>
      <c r="G112" s="14"/>
      <c r="H112" s="30">
        <f>SUM(H14:H102)</f>
        <v>85541636</v>
      </c>
      <c r="I112" s="34"/>
      <c r="J112" s="68"/>
      <c r="K112" s="20"/>
      <c r="T112" s="68"/>
    </row>
    <row r="113" spans="1:8" ht="12.75" customHeight="1">
      <c r="A113" s="88" t="s">
        <v>385</v>
      </c>
      <c r="B113" s="89"/>
      <c r="C113" s="43">
        <f>SUM(C103:C108)</f>
        <v>112866300</v>
      </c>
      <c r="D113" s="44">
        <f>SUM(D103:D108)</f>
        <v>112866300</v>
      </c>
      <c r="E113" s="17"/>
      <c r="H113" s="45">
        <f>SUM(H103:H108)</f>
        <v>112866300</v>
      </c>
    </row>
    <row r="114" spans="1:8" ht="12.75" customHeight="1" thickBot="1">
      <c r="A114" s="90" t="s">
        <v>386</v>
      </c>
      <c r="B114" s="91"/>
      <c r="C114" s="46">
        <f>SUM(C103:C111)</f>
        <v>319688298</v>
      </c>
      <c r="D114" s="47">
        <f>SUM(D103:D111)</f>
        <v>319688298</v>
      </c>
      <c r="E114" s="17"/>
      <c r="H114" s="48">
        <f>SUM(H103:H111)</f>
        <v>319688298</v>
      </c>
    </row>
    <row r="115" spans="1:4" ht="12.75" customHeight="1">
      <c r="A115" s="36"/>
      <c r="C115" s="49"/>
      <c r="D115" s="49"/>
    </row>
    <row r="116" ht="12.75" customHeight="1"/>
    <row r="117" ht="12.75" customHeight="1"/>
    <row r="201" spans="1:3" ht="12">
      <c r="A201" s="3" t="s">
        <v>144</v>
      </c>
      <c r="B201" s="3" t="b">
        <v>0</v>
      </c>
      <c r="C201" s="3">
        <f>IF(B201=TRUE,3,2)</f>
        <v>2</v>
      </c>
    </row>
    <row r="202" spans="1:3" ht="12">
      <c r="A202" s="3" t="s">
        <v>389</v>
      </c>
      <c r="B202" s="3">
        <f>IF(AND(C201=3,OR(C2="ノビ",C2="一次",C2="二次")),3,0)</f>
        <v>0</v>
      </c>
      <c r="C202" s="3">
        <f>VLOOKUP(C2,Data!$S$2:$T$7,2,0)</f>
        <v>6</v>
      </c>
    </row>
    <row r="203" ht="12">
      <c r="A203" s="3"/>
    </row>
    <row r="204" spans="1:3" ht="12">
      <c r="A204" s="3" t="s">
        <v>145</v>
      </c>
      <c r="B204" s="3" t="b">
        <v>0</v>
      </c>
      <c r="C204" s="3">
        <f>IF(B204=TRUE,C3/100,0)</f>
        <v>0</v>
      </c>
    </row>
    <row r="205" spans="1:3" ht="12">
      <c r="A205" s="3" t="s">
        <v>146</v>
      </c>
      <c r="B205" s="3" t="b">
        <v>0</v>
      </c>
      <c r="C205" s="3">
        <f>IF(B205=TRUE,0.5,0)</f>
        <v>0</v>
      </c>
    </row>
    <row r="206" spans="1:3" ht="12">
      <c r="A206" s="3" t="s">
        <v>164</v>
      </c>
      <c r="B206" s="3" t="b">
        <v>0</v>
      </c>
      <c r="C206" s="3">
        <f>IF(B206=TRUE,0.5,0)</f>
        <v>0</v>
      </c>
    </row>
    <row r="207" spans="1:3" ht="12">
      <c r="A207" s="31" t="s">
        <v>147</v>
      </c>
      <c r="B207" s="3" t="b">
        <v>0</v>
      </c>
      <c r="C207" s="3">
        <f>IF(B207=TRUE,C6*0.05,0)</f>
        <v>0</v>
      </c>
    </row>
    <row r="208" spans="1:3" ht="12">
      <c r="A208" s="32" t="s">
        <v>148</v>
      </c>
      <c r="B208" s="3" t="b">
        <v>0</v>
      </c>
      <c r="C208" s="3">
        <f>IF(B208=TRUE,C7*0.1,0)</f>
        <v>0</v>
      </c>
    </row>
    <row r="209" ht="12">
      <c r="A209" s="32"/>
    </row>
    <row r="210" spans="1:3" ht="12">
      <c r="A210" s="3" t="s">
        <v>149</v>
      </c>
      <c r="B210" s="3" t="b">
        <v>0</v>
      </c>
      <c r="C210" s="3">
        <f>IF(B210=TRUE,1-C9,1)</f>
        <v>1</v>
      </c>
    </row>
    <row r="211" spans="1:4" ht="12">
      <c r="A211" s="3" t="s">
        <v>150</v>
      </c>
      <c r="B211" s="3" t="b">
        <v>0</v>
      </c>
      <c r="C211" s="3">
        <f>IF(B211=TRUE,C10,1)</f>
        <v>1</v>
      </c>
      <c r="D211" s="3">
        <f>IF(B211=TRUE,IF(C10&gt;2,1+(C10-2)*0.1,1),1)</f>
        <v>1</v>
      </c>
    </row>
    <row r="212" ht="12">
      <c r="A212" s="3"/>
    </row>
    <row r="213" spans="1:3" ht="12">
      <c r="A213" s="3" t="s">
        <v>151</v>
      </c>
      <c r="B213" s="3" t="b">
        <v>0</v>
      </c>
      <c r="C213" s="3">
        <f>IF(B213=TRUE,H4,1)</f>
        <v>1</v>
      </c>
    </row>
    <row r="214" spans="1:3" ht="12">
      <c r="A214" s="3" t="s">
        <v>390</v>
      </c>
      <c r="B214" s="3" t="b">
        <v>0</v>
      </c>
      <c r="C214" s="3">
        <f>IF(B214=TRUE,H5,1)</f>
        <v>1</v>
      </c>
    </row>
    <row r="215" spans="1:3" ht="12">
      <c r="A215" s="3" t="s">
        <v>152</v>
      </c>
      <c r="B215" s="3" t="b">
        <v>0</v>
      </c>
      <c r="C215" s="3">
        <f>IF(B215=TRUE,1+H6*0.05,1)</f>
        <v>1</v>
      </c>
    </row>
    <row r="216" ht="12">
      <c r="A216" s="3"/>
    </row>
    <row r="217" spans="1:3" ht="12">
      <c r="A217" s="3" t="s">
        <v>153</v>
      </c>
      <c r="B217" s="3" t="b">
        <v>0</v>
      </c>
      <c r="C217" s="3">
        <f>IF(B217=TRUE,H8,1)</f>
        <v>1</v>
      </c>
    </row>
  </sheetData>
  <mergeCells count="3">
    <mergeCell ref="A112:B112"/>
    <mergeCell ref="A113:B113"/>
    <mergeCell ref="A114:B114"/>
  </mergeCells>
  <dataValidations count="9">
    <dataValidation type="list" allowBlank="1" showInputMessage="1" showErrorMessage="1" sqref="C3">
      <formula1>"25,50,75,100"</formula1>
    </dataValidation>
    <dataValidation type="list" allowBlank="1" showInputMessage="1" showErrorMessage="1" sqref="C9">
      <formula1>"1%,2%,3%,4%,5%,6%,7%,8%,9%,10%,11%,12%,13%,14%,15%,16%,17%,18%,19%,20%,21%,22%,23%,24%,25%,26%,27%,28%,29%,30%,31%,32%,33%,34%,35%,36%,37%,38%,39%,40%,41%,42%,43%,44%,45%,46%,47%,48%,49%,50%"</formula1>
    </dataValidation>
    <dataValidation type="list" allowBlank="1" showInputMessage="1" showErrorMessage="1" sqref="H8">
      <formula1>"1.25,1.5,2"</formula1>
    </dataValidation>
    <dataValidation type="list" allowBlank="1" showInputMessage="1" showErrorMessage="1" sqref="C6:C7">
      <formula1>"1,2,3,4"</formula1>
    </dataValidation>
    <dataValidation type="list" allowBlank="1" showInputMessage="1" showErrorMessage="1" sqref="C2">
      <formula1>"ノビ,一次,二次,Sノビ,拡張一次,拳聖"</formula1>
    </dataValidation>
    <dataValidation type="list" allowBlank="1" showInputMessage="1" showErrorMessage="1" sqref="C10 H6">
      <formula1>"1,2,3,4,5,6,7,8,9,10,11,12"</formula1>
    </dataValidation>
    <dataValidation type="list" allowBlank="1" showInputMessage="1" showErrorMessage="1" sqref="H4">
      <formula1>"110%,120%,130%,140%,150%,160%,180%,200%"</formula1>
    </dataValidation>
    <dataValidation type="list" allowBlank="1" showInputMessage="1" showErrorMessage="1" sqref="H5">
      <formula1>"136%,147%,158%,169%,180%"</formula1>
    </dataValidation>
    <dataValidation type="list" allowBlank="1" showInputMessage="1" showErrorMessage="1" sqref="H2">
      <formula1>MOB</formula1>
    </dataValidation>
  </dataValidations>
  <printOptions/>
  <pageMargins left="0.75" right="0.75" top="1" bottom="1" header="0.512" footer="0.512"/>
  <pageSetup orientation="portrait" paperSize="9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T164"/>
  <sheetViews>
    <sheetView zoomScale="80" zoomScaleNormal="80" workbookViewId="0" topLeftCell="A1">
      <pane ySplit="13" topLeftCell="BM14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12.125" style="50" customWidth="1"/>
    <col min="2" max="2" width="11.625" style="3" customWidth="1"/>
    <col min="3" max="4" width="12.625" style="3" customWidth="1"/>
    <col min="5" max="5" width="0.74609375" style="4" customWidth="1"/>
    <col min="6" max="6" width="5.625" style="3" customWidth="1"/>
    <col min="7" max="8" width="12.625" style="3" customWidth="1"/>
    <col min="9" max="9" width="9.00390625" style="3" customWidth="1"/>
    <col min="10" max="10" width="12.625" style="67" customWidth="1"/>
    <col min="11" max="11" width="1.625" style="3" customWidth="1"/>
    <col min="12" max="12" width="9.625" style="50" customWidth="1"/>
    <col min="13" max="15" width="10.625" style="3" customWidth="1"/>
    <col min="16" max="16" width="0.74609375" style="3" customWidth="1"/>
    <col min="17" max="17" width="5.625" style="3" customWidth="1"/>
    <col min="18" max="19" width="10.625" style="3" customWidth="1"/>
    <col min="20" max="20" width="12.625" style="67" customWidth="1"/>
    <col min="21" max="16384" width="9.00390625" style="3" customWidth="1"/>
  </cols>
  <sheetData>
    <row r="1" ht="7.5" customHeight="1"/>
    <row r="2" spans="1:8" ht="12.75" customHeight="1">
      <c r="A2" s="35" t="s">
        <v>138</v>
      </c>
      <c r="C2" s="5" t="s">
        <v>165</v>
      </c>
      <c r="G2" s="6" t="s">
        <v>166</v>
      </c>
      <c r="H2" s="7" t="s">
        <v>255</v>
      </c>
    </row>
    <row r="3" ht="12.75" customHeight="1">
      <c r="C3" s="8">
        <v>50</v>
      </c>
    </row>
    <row r="4" ht="12.75" customHeight="1">
      <c r="H4" s="9">
        <v>2</v>
      </c>
    </row>
    <row r="5" ht="12.75" customHeight="1">
      <c r="H5" s="9">
        <v>1.8</v>
      </c>
    </row>
    <row r="6" spans="3:8" ht="12.75" customHeight="1">
      <c r="C6" s="10">
        <v>2</v>
      </c>
      <c r="H6" s="11">
        <v>4</v>
      </c>
    </row>
    <row r="7" ht="12.75" customHeight="1">
      <c r="C7" s="10">
        <v>1</v>
      </c>
    </row>
    <row r="8" ht="12.75" customHeight="1">
      <c r="H8" s="12">
        <v>1.5</v>
      </c>
    </row>
    <row r="9" ht="12.75" customHeight="1">
      <c r="C9" s="9">
        <v>0.5</v>
      </c>
    </row>
    <row r="10" ht="12.75" customHeight="1">
      <c r="C10" s="11">
        <v>1</v>
      </c>
    </row>
    <row r="11" ht="12.75" customHeight="1"/>
    <row r="12" spans="2:15" ht="12.75" customHeight="1" thickBot="1">
      <c r="B12" s="13"/>
      <c r="C12" s="36" t="s">
        <v>316</v>
      </c>
      <c r="D12" s="36" t="s">
        <v>140</v>
      </c>
      <c r="N12" s="36" t="s">
        <v>162</v>
      </c>
      <c r="O12" s="36" t="s">
        <v>140</v>
      </c>
    </row>
    <row r="13" spans="1:20" s="50" customFormat="1" ht="12.75" customHeight="1">
      <c r="A13" s="51" t="s">
        <v>156</v>
      </c>
      <c r="B13" s="72" t="s">
        <v>141</v>
      </c>
      <c r="C13" s="73">
        <f>VLOOKUP($H$2,Data!$A$2:$C$150,2,0)</f>
        <v>1</v>
      </c>
      <c r="D13" s="74">
        <f>ROUNDDOWN((C13+IF(B158=TRUE,1,0))*D158*C164*C160*C162*(1+C151+C153+C154+C155)/C158*C157*C161,0)</f>
        <v>1</v>
      </c>
      <c r="E13" s="56"/>
      <c r="F13" s="75" t="s">
        <v>167</v>
      </c>
      <c r="G13" s="76" t="s">
        <v>142</v>
      </c>
      <c r="H13" s="77" t="s">
        <v>143</v>
      </c>
      <c r="I13" s="78" t="s">
        <v>157</v>
      </c>
      <c r="J13" s="66" t="s">
        <v>158</v>
      </c>
      <c r="K13" s="35"/>
      <c r="L13" s="51" t="s">
        <v>159</v>
      </c>
      <c r="M13" s="61" t="s">
        <v>160</v>
      </c>
      <c r="N13" s="54">
        <f>VLOOKUP($H$2,Data!$A$2:$C$150,3,0)</f>
        <v>1</v>
      </c>
      <c r="O13" s="55">
        <f>ROUNDDOWN((N13+IF(B158=TRUE,1,0))*C164*C160*C162*(1+C151+C152+C153+C154+C155)/C158*C161,0)</f>
        <v>1</v>
      </c>
      <c r="P13" s="56"/>
      <c r="Q13" s="62" t="s">
        <v>161</v>
      </c>
      <c r="R13" s="63" t="s">
        <v>142</v>
      </c>
      <c r="S13" s="64" t="s">
        <v>143</v>
      </c>
      <c r="T13" s="66" t="s">
        <v>158</v>
      </c>
    </row>
    <row r="14" spans="1:20" ht="12.75" customHeight="1">
      <c r="A14" s="79" t="s">
        <v>317</v>
      </c>
      <c r="B14" s="80">
        <f>VLOOKUP(A14,Data!$E$2:$G$150,3,0)</f>
        <v>29216160</v>
      </c>
      <c r="C14" s="81">
        <f aca="true" t="shared" si="0" ref="C14:C22">ROUNDUP($B14/$C$13,0)</f>
        <v>29216160</v>
      </c>
      <c r="D14" s="82">
        <f aca="true" t="shared" si="1" ref="D14:D22">ROUNDUP($B14/$D$13,0)</f>
        <v>29216160</v>
      </c>
      <c r="E14" s="83"/>
      <c r="F14" s="84">
        <v>0</v>
      </c>
      <c r="G14" s="85">
        <f aca="true" t="shared" si="2" ref="G14:G73">D14/100*F14</f>
        <v>0</v>
      </c>
      <c r="H14" s="81">
        <f aca="true" t="shared" si="3" ref="H14:H73">D14-G14</f>
        <v>29216160</v>
      </c>
      <c r="I14" s="33">
        <f>VLOOKUP(A14,Data!$E$2:$R$150,14,0)</f>
        <v>21</v>
      </c>
      <c r="J14" s="68"/>
      <c r="K14" s="20"/>
      <c r="L14" s="52" t="s">
        <v>163</v>
      </c>
      <c r="M14" s="80">
        <f>VLOOKUP(L14,Data!$E$2:$Q$90,13,0)</f>
        <v>100000</v>
      </c>
      <c r="N14" s="15">
        <f aca="true" t="shared" si="4" ref="N14:N62">ROUNDUP($M14/$N$13,0)</f>
        <v>100000</v>
      </c>
      <c r="O14" s="16">
        <f aca="true" t="shared" si="5" ref="O14:O62">ROUNDUP($M14/$O$13,0)</f>
        <v>100000</v>
      </c>
      <c r="P14" s="17"/>
      <c r="Q14" s="21">
        <v>0</v>
      </c>
      <c r="R14" s="19">
        <f aca="true" t="shared" si="6" ref="R14:R62">O14/100*Q14</f>
        <v>0</v>
      </c>
      <c r="S14" s="16">
        <f aca="true" t="shared" si="7" ref="S14:S62">O14-R14</f>
        <v>100000</v>
      </c>
      <c r="T14" s="68"/>
    </row>
    <row r="15" spans="1:20" ht="12.75" customHeight="1">
      <c r="A15" s="79" t="s">
        <v>318</v>
      </c>
      <c r="B15" s="80">
        <f>VLOOKUP(A15,Data!$E$2:$G$150,3,0)</f>
        <v>34949880</v>
      </c>
      <c r="C15" s="81">
        <f t="shared" si="0"/>
        <v>34949880</v>
      </c>
      <c r="D15" s="82">
        <f t="shared" si="1"/>
        <v>34949880</v>
      </c>
      <c r="E15" s="83"/>
      <c r="F15" s="84">
        <v>0</v>
      </c>
      <c r="G15" s="85">
        <f t="shared" si="2"/>
        <v>0</v>
      </c>
      <c r="H15" s="81">
        <f t="shared" si="3"/>
        <v>34949880</v>
      </c>
      <c r="I15" s="33">
        <f>VLOOKUP(A15,Data!$E$2:$R$150,14,0)</f>
        <v>21</v>
      </c>
      <c r="J15" s="68"/>
      <c r="K15" s="20"/>
      <c r="L15" s="52" t="s">
        <v>168</v>
      </c>
      <c r="M15" s="80">
        <f>VLOOKUP(L15,Data!$E$2:$Q$90,13,0)</f>
        <v>160000</v>
      </c>
      <c r="N15" s="15">
        <f t="shared" si="4"/>
        <v>160000</v>
      </c>
      <c r="O15" s="16">
        <f t="shared" si="5"/>
        <v>160000</v>
      </c>
      <c r="P15" s="17"/>
      <c r="Q15" s="21">
        <v>0</v>
      </c>
      <c r="R15" s="19">
        <f t="shared" si="6"/>
        <v>0</v>
      </c>
      <c r="S15" s="16">
        <f t="shared" si="7"/>
        <v>160000</v>
      </c>
      <c r="T15" s="68"/>
    </row>
    <row r="16" spans="1:20" ht="12.75" customHeight="1">
      <c r="A16" s="79" t="s">
        <v>319</v>
      </c>
      <c r="B16" s="80">
        <f>VLOOKUP(A16,Data!$E$2:$G$150,3,0)</f>
        <v>40930560</v>
      </c>
      <c r="C16" s="81">
        <f t="shared" si="0"/>
        <v>40930560</v>
      </c>
      <c r="D16" s="82">
        <f t="shared" si="1"/>
        <v>40930560</v>
      </c>
      <c r="E16" s="83"/>
      <c r="F16" s="84">
        <v>0</v>
      </c>
      <c r="G16" s="85">
        <f t="shared" si="2"/>
        <v>0</v>
      </c>
      <c r="H16" s="81">
        <f t="shared" si="3"/>
        <v>40930560</v>
      </c>
      <c r="I16" s="33">
        <f>VLOOKUP(A16,Data!$E$2:$R$150,14,0)</f>
        <v>21</v>
      </c>
      <c r="J16" s="68"/>
      <c r="K16" s="20"/>
      <c r="L16" s="52" t="s">
        <v>169</v>
      </c>
      <c r="M16" s="80">
        <f>VLOOKUP(L16,Data!$E$2:$Q$90,13,0)</f>
        <v>232000</v>
      </c>
      <c r="N16" s="15">
        <f t="shared" si="4"/>
        <v>232000</v>
      </c>
      <c r="O16" s="16">
        <f t="shared" si="5"/>
        <v>232000</v>
      </c>
      <c r="P16" s="17"/>
      <c r="Q16" s="21">
        <v>0</v>
      </c>
      <c r="R16" s="19">
        <f t="shared" si="6"/>
        <v>0</v>
      </c>
      <c r="S16" s="16">
        <f t="shared" si="7"/>
        <v>232000</v>
      </c>
      <c r="T16" s="68"/>
    </row>
    <row r="17" spans="1:20" ht="12.75" customHeight="1">
      <c r="A17" s="79" t="s">
        <v>320</v>
      </c>
      <c r="B17" s="80">
        <f>VLOOKUP(A17,Data!$E$2:$G$150,3,0)</f>
        <v>55017900</v>
      </c>
      <c r="C17" s="81">
        <f t="shared" si="0"/>
        <v>55017900</v>
      </c>
      <c r="D17" s="82">
        <f t="shared" si="1"/>
        <v>55017900</v>
      </c>
      <c r="E17" s="83"/>
      <c r="F17" s="84">
        <v>0</v>
      </c>
      <c r="G17" s="85">
        <f t="shared" si="2"/>
        <v>0</v>
      </c>
      <c r="H17" s="81">
        <f t="shared" si="3"/>
        <v>55017900</v>
      </c>
      <c r="I17" s="33">
        <f>VLOOKUP(A17,Data!$E$2:$R$150,14,0)</f>
        <v>21</v>
      </c>
      <c r="J17" s="68"/>
      <c r="K17" s="20"/>
      <c r="L17" s="52" t="s">
        <v>170</v>
      </c>
      <c r="M17" s="80">
        <f>VLOOKUP(L17,Data!$E$2:$Q$90,13,0)</f>
        <v>318400</v>
      </c>
      <c r="N17" s="15">
        <f t="shared" si="4"/>
        <v>318400</v>
      </c>
      <c r="O17" s="16">
        <f t="shared" si="5"/>
        <v>318400</v>
      </c>
      <c r="P17" s="17"/>
      <c r="Q17" s="21">
        <v>0</v>
      </c>
      <c r="R17" s="19">
        <f t="shared" si="6"/>
        <v>0</v>
      </c>
      <c r="S17" s="16">
        <f t="shared" si="7"/>
        <v>318400</v>
      </c>
      <c r="T17" s="68"/>
    </row>
    <row r="18" spans="1:20" ht="12.75" customHeight="1">
      <c r="A18" s="79" t="s">
        <v>321</v>
      </c>
      <c r="B18" s="80">
        <f>VLOOKUP(A18,Data!$E$2:$G$150,3,0)</f>
        <v>71510400</v>
      </c>
      <c r="C18" s="81">
        <f t="shared" si="0"/>
        <v>71510400</v>
      </c>
      <c r="D18" s="82">
        <f t="shared" si="1"/>
        <v>71510400</v>
      </c>
      <c r="E18" s="83"/>
      <c r="F18" s="84">
        <v>0</v>
      </c>
      <c r="G18" s="85">
        <f t="shared" si="2"/>
        <v>0</v>
      </c>
      <c r="H18" s="81">
        <f t="shared" si="3"/>
        <v>71510400</v>
      </c>
      <c r="I18" s="33">
        <f>VLOOKUP(A18,Data!$E$2:$R$150,14,0)</f>
        <v>21</v>
      </c>
      <c r="J18" s="68"/>
      <c r="K18" s="20"/>
      <c r="L18" s="52" t="s">
        <v>171</v>
      </c>
      <c r="M18" s="80">
        <f>VLOOKUP(L18,Data!$E$2:$Q$90,13,0)</f>
        <v>413400</v>
      </c>
      <c r="N18" s="15">
        <f t="shared" si="4"/>
        <v>413400</v>
      </c>
      <c r="O18" s="16">
        <f t="shared" si="5"/>
        <v>413400</v>
      </c>
      <c r="P18" s="17"/>
      <c r="Q18" s="21">
        <v>0</v>
      </c>
      <c r="R18" s="19">
        <f t="shared" si="6"/>
        <v>0</v>
      </c>
      <c r="S18" s="16">
        <f t="shared" si="7"/>
        <v>413400</v>
      </c>
      <c r="T18" s="68"/>
    </row>
    <row r="19" spans="1:20" ht="12.75" customHeight="1">
      <c r="A19" s="79" t="s">
        <v>322</v>
      </c>
      <c r="B19" s="80">
        <f>VLOOKUP(A19,Data!$E$2:$G$150,3,0)</f>
        <v>106974000</v>
      </c>
      <c r="C19" s="81">
        <f t="shared" si="0"/>
        <v>106974000</v>
      </c>
      <c r="D19" s="82">
        <f t="shared" si="1"/>
        <v>106974000</v>
      </c>
      <c r="E19" s="83"/>
      <c r="F19" s="84">
        <v>0</v>
      </c>
      <c r="G19" s="85">
        <f t="shared" si="2"/>
        <v>0</v>
      </c>
      <c r="H19" s="81">
        <f t="shared" si="3"/>
        <v>106974000</v>
      </c>
      <c r="I19" s="33">
        <f>VLOOKUP(A19,Data!$E$2:$R$150,14,0)</f>
        <v>22</v>
      </c>
      <c r="J19" s="68"/>
      <c r="K19" s="20"/>
      <c r="L19" s="52" t="s">
        <v>172</v>
      </c>
      <c r="M19" s="80">
        <f>VLOOKUP(L19,Data!$E$2:$Q$90,13,0)</f>
        <v>498976</v>
      </c>
      <c r="N19" s="15">
        <f t="shared" si="4"/>
        <v>498976</v>
      </c>
      <c r="O19" s="16">
        <f t="shared" si="5"/>
        <v>498976</v>
      </c>
      <c r="P19" s="17"/>
      <c r="Q19" s="21">
        <v>0</v>
      </c>
      <c r="R19" s="19">
        <f t="shared" si="6"/>
        <v>0</v>
      </c>
      <c r="S19" s="16">
        <f t="shared" si="7"/>
        <v>498976</v>
      </c>
      <c r="T19" s="68"/>
    </row>
    <row r="20" spans="1:20" ht="12.75" customHeight="1">
      <c r="A20" s="79" t="s">
        <v>323</v>
      </c>
      <c r="B20" s="80">
        <f>VLOOKUP(A20,Data!$E$2:$G$150,3,0)</f>
        <v>146061000</v>
      </c>
      <c r="C20" s="81">
        <f t="shared" si="0"/>
        <v>146061000</v>
      </c>
      <c r="D20" s="82">
        <f t="shared" si="1"/>
        <v>146061000</v>
      </c>
      <c r="E20" s="83"/>
      <c r="F20" s="84">
        <v>0</v>
      </c>
      <c r="G20" s="85">
        <f t="shared" si="2"/>
        <v>0</v>
      </c>
      <c r="H20" s="81">
        <f t="shared" si="3"/>
        <v>146061000</v>
      </c>
      <c r="I20" s="33">
        <f>VLOOKUP(A20,Data!$E$2:$R$150,14,0)</f>
        <v>22</v>
      </c>
      <c r="J20" s="68"/>
      <c r="K20" s="20"/>
      <c r="L20" s="52" t="s">
        <v>173</v>
      </c>
      <c r="M20" s="80">
        <f>VLOOKUP(L20,Data!$E$2:$Q$90,13,0)</f>
        <v>593066</v>
      </c>
      <c r="N20" s="15">
        <f t="shared" si="4"/>
        <v>593066</v>
      </c>
      <c r="O20" s="16">
        <f t="shared" si="5"/>
        <v>593066</v>
      </c>
      <c r="P20" s="17"/>
      <c r="Q20" s="21">
        <v>0</v>
      </c>
      <c r="R20" s="19">
        <f t="shared" si="6"/>
        <v>0</v>
      </c>
      <c r="S20" s="16">
        <f t="shared" si="7"/>
        <v>593066</v>
      </c>
      <c r="T20" s="68"/>
    </row>
    <row r="21" spans="1:20" ht="12.75" customHeight="1">
      <c r="A21" s="79" t="s">
        <v>324</v>
      </c>
      <c r="B21" s="80">
        <f>VLOOKUP(A21,Data!$E$2:$G$150,3,0)</f>
        <v>174405000</v>
      </c>
      <c r="C21" s="81">
        <f t="shared" si="0"/>
        <v>174405000</v>
      </c>
      <c r="D21" s="82">
        <f t="shared" si="1"/>
        <v>174405000</v>
      </c>
      <c r="E21" s="83"/>
      <c r="F21" s="84">
        <v>0</v>
      </c>
      <c r="G21" s="85">
        <f t="shared" si="2"/>
        <v>0</v>
      </c>
      <c r="H21" s="81">
        <f t="shared" si="3"/>
        <v>174405000</v>
      </c>
      <c r="I21" s="33">
        <f>VLOOKUP(A21,Data!$E$2:$R$150,14,0)</f>
        <v>22</v>
      </c>
      <c r="J21" s="68"/>
      <c r="K21" s="20"/>
      <c r="L21" s="52" t="s">
        <v>174</v>
      </c>
      <c r="M21" s="80">
        <f>VLOOKUP(L21,Data!$E$2:$Q$90,13,0)</f>
        <v>696564</v>
      </c>
      <c r="N21" s="15">
        <f t="shared" si="4"/>
        <v>696564</v>
      </c>
      <c r="O21" s="16">
        <f t="shared" si="5"/>
        <v>696564</v>
      </c>
      <c r="P21" s="17"/>
      <c r="Q21" s="21">
        <v>0</v>
      </c>
      <c r="R21" s="19">
        <f t="shared" si="6"/>
        <v>0</v>
      </c>
      <c r="S21" s="16">
        <f t="shared" si="7"/>
        <v>696564</v>
      </c>
      <c r="T21" s="68"/>
    </row>
    <row r="22" spans="1:20" ht="12.75" customHeight="1">
      <c r="A22" s="79" t="s">
        <v>325</v>
      </c>
      <c r="B22" s="80">
        <f>VLOOKUP(A22,Data!$E$2:$G$150,3,0)</f>
        <v>343210000</v>
      </c>
      <c r="C22" s="81">
        <f t="shared" si="0"/>
        <v>343210000</v>
      </c>
      <c r="D22" s="82">
        <f t="shared" si="1"/>
        <v>343210000</v>
      </c>
      <c r="E22" s="83"/>
      <c r="F22" s="84">
        <v>0</v>
      </c>
      <c r="G22" s="85">
        <f t="shared" si="2"/>
        <v>0</v>
      </c>
      <c r="H22" s="81">
        <f t="shared" si="3"/>
        <v>343210000</v>
      </c>
      <c r="I22" s="33">
        <f>VLOOKUP(A22,Data!$E$2:$R$150,14,0)</f>
        <v>22</v>
      </c>
      <c r="J22" s="68"/>
      <c r="K22" s="20"/>
      <c r="L22" s="52" t="s">
        <v>175</v>
      </c>
      <c r="M22" s="80">
        <f>VLOOKUP(L22,Data!$E$2:$Q$90,13,0)</f>
        <v>903561</v>
      </c>
      <c r="N22" s="15">
        <f t="shared" si="4"/>
        <v>903561</v>
      </c>
      <c r="O22" s="16">
        <f t="shared" si="5"/>
        <v>903561</v>
      </c>
      <c r="P22" s="17"/>
      <c r="Q22" s="21">
        <v>0</v>
      </c>
      <c r="R22" s="19">
        <f t="shared" si="6"/>
        <v>0</v>
      </c>
      <c r="S22" s="16">
        <f t="shared" si="7"/>
        <v>903561</v>
      </c>
      <c r="T22" s="68"/>
    </row>
    <row r="23" spans="1:20" ht="12.75" customHeight="1">
      <c r="A23" s="52" t="s">
        <v>216</v>
      </c>
      <c r="B23" s="80">
        <f>VLOOKUP(A23,Data!$E$2:$G$150,3,0)</f>
        <v>360090500</v>
      </c>
      <c r="C23" s="81">
        <f aca="true" t="shared" si="8" ref="C23:C54">ROUNDUP($B23/$C$13,0)</f>
        <v>360090500</v>
      </c>
      <c r="D23" s="82">
        <f aca="true" t="shared" si="9" ref="D23:D54">ROUNDUP($B23/$D$13,0)</f>
        <v>360090500</v>
      </c>
      <c r="E23" s="86"/>
      <c r="F23" s="84">
        <v>0</v>
      </c>
      <c r="G23" s="85">
        <f t="shared" si="2"/>
        <v>0</v>
      </c>
      <c r="H23" s="81">
        <f t="shared" si="3"/>
        <v>360090500</v>
      </c>
      <c r="I23" s="33">
        <f>VLOOKUP(A23,Data!$E$2:$R$150,14,0)</f>
        <v>22</v>
      </c>
      <c r="J23" s="68"/>
      <c r="K23" s="20"/>
      <c r="L23" s="52" t="s">
        <v>176</v>
      </c>
      <c r="M23" s="80">
        <f>VLOOKUP(L23,Data!$E$2:$Q$90,13,0)</f>
        <v>1069159</v>
      </c>
      <c r="N23" s="15">
        <f t="shared" si="4"/>
        <v>1069159</v>
      </c>
      <c r="O23" s="16">
        <f t="shared" si="5"/>
        <v>1069159</v>
      </c>
      <c r="P23" s="17"/>
      <c r="Q23" s="21">
        <v>0</v>
      </c>
      <c r="R23" s="19">
        <f t="shared" si="6"/>
        <v>0</v>
      </c>
      <c r="S23" s="16">
        <f t="shared" si="7"/>
        <v>1069159</v>
      </c>
      <c r="T23" s="68"/>
    </row>
    <row r="24" spans="1:20" ht="12.75" customHeight="1">
      <c r="A24" s="52" t="s">
        <v>217</v>
      </c>
      <c r="B24" s="80">
        <f>VLOOKUP(A24,Data!$E$2:$G$150,3,0)</f>
        <v>377815025</v>
      </c>
      <c r="C24" s="15">
        <f t="shared" si="8"/>
        <v>377815025</v>
      </c>
      <c r="D24" s="16">
        <f t="shared" si="9"/>
        <v>377815025</v>
      </c>
      <c r="E24" s="17"/>
      <c r="F24" s="18">
        <v>0</v>
      </c>
      <c r="G24" s="19">
        <f t="shared" si="2"/>
        <v>0</v>
      </c>
      <c r="H24" s="15">
        <f t="shared" si="3"/>
        <v>377815025</v>
      </c>
      <c r="I24" s="33">
        <f>VLOOKUP(A24,Data!$E$2:$R$150,14,0)</f>
        <v>23</v>
      </c>
      <c r="J24" s="68"/>
      <c r="K24" s="20"/>
      <c r="L24" s="52" t="s">
        <v>177</v>
      </c>
      <c r="M24" s="80">
        <f>VLOOKUP(L24,Data!$E$2:$Q$90,13,0)</f>
        <v>1267876</v>
      </c>
      <c r="N24" s="15">
        <f t="shared" si="4"/>
        <v>1267876</v>
      </c>
      <c r="O24" s="16">
        <f t="shared" si="5"/>
        <v>1267876</v>
      </c>
      <c r="P24" s="17"/>
      <c r="Q24" s="21">
        <v>0</v>
      </c>
      <c r="R24" s="19">
        <f t="shared" si="6"/>
        <v>0</v>
      </c>
      <c r="S24" s="16">
        <f t="shared" si="7"/>
        <v>1267876</v>
      </c>
      <c r="T24" s="68"/>
    </row>
    <row r="25" spans="1:20" ht="12.75" customHeight="1">
      <c r="A25" s="52" t="s">
        <v>218</v>
      </c>
      <c r="B25" s="80">
        <f>VLOOKUP(A25,Data!$E$2:$G$150,3,0)</f>
        <v>396425776</v>
      </c>
      <c r="C25" s="15">
        <f t="shared" si="8"/>
        <v>396425776</v>
      </c>
      <c r="D25" s="16">
        <f t="shared" si="9"/>
        <v>396425776</v>
      </c>
      <c r="E25" s="17"/>
      <c r="F25" s="18">
        <v>0</v>
      </c>
      <c r="G25" s="19">
        <f t="shared" si="2"/>
        <v>0</v>
      </c>
      <c r="H25" s="15">
        <f t="shared" si="3"/>
        <v>396425776</v>
      </c>
      <c r="I25" s="33">
        <f>VLOOKUP(A25,Data!$E$2:$R$150,14,0)</f>
        <v>23</v>
      </c>
      <c r="J25" s="68"/>
      <c r="K25" s="20"/>
      <c r="L25" s="52" t="s">
        <v>178</v>
      </c>
      <c r="M25" s="80">
        <f>VLOOKUP(L25,Data!$E$2:$Q$90,13,0)</f>
        <v>1506337</v>
      </c>
      <c r="N25" s="15">
        <f t="shared" si="4"/>
        <v>1506337</v>
      </c>
      <c r="O25" s="16">
        <f t="shared" si="5"/>
        <v>1506337</v>
      </c>
      <c r="P25" s="17"/>
      <c r="Q25" s="21">
        <v>0</v>
      </c>
      <c r="R25" s="19">
        <f t="shared" si="6"/>
        <v>0</v>
      </c>
      <c r="S25" s="16">
        <f t="shared" si="7"/>
        <v>1506337</v>
      </c>
      <c r="T25" s="68"/>
    </row>
    <row r="26" spans="1:20" ht="12.75" customHeight="1">
      <c r="A26" s="52" t="s">
        <v>219</v>
      </c>
      <c r="B26" s="80">
        <f>VLOOKUP(A26,Data!$E$2:$G$150,3,0)</f>
        <v>415967065</v>
      </c>
      <c r="C26" s="15">
        <f t="shared" si="8"/>
        <v>415967065</v>
      </c>
      <c r="D26" s="16">
        <f t="shared" si="9"/>
        <v>415967065</v>
      </c>
      <c r="E26" s="17"/>
      <c r="F26" s="18">
        <v>0</v>
      </c>
      <c r="G26" s="19">
        <f t="shared" si="2"/>
        <v>0</v>
      </c>
      <c r="H26" s="15">
        <f t="shared" si="3"/>
        <v>415967065</v>
      </c>
      <c r="I26" s="33">
        <f>VLOOKUP(A26,Data!$E$2:$R$150,14,0)</f>
        <v>23</v>
      </c>
      <c r="J26" s="68"/>
      <c r="K26" s="20"/>
      <c r="L26" s="52" t="s">
        <v>179</v>
      </c>
      <c r="M26" s="80">
        <f>VLOOKUP(L26,Data!$E$2:$Q$90,13,0)</f>
        <v>1792490</v>
      </c>
      <c r="N26" s="15">
        <f t="shared" si="4"/>
        <v>1792490</v>
      </c>
      <c r="O26" s="16">
        <f t="shared" si="5"/>
        <v>1792490</v>
      </c>
      <c r="P26" s="17"/>
      <c r="Q26" s="21">
        <v>0</v>
      </c>
      <c r="R26" s="19">
        <f t="shared" si="6"/>
        <v>0</v>
      </c>
      <c r="S26" s="16">
        <f t="shared" si="7"/>
        <v>1792490</v>
      </c>
      <c r="T26" s="68"/>
    </row>
    <row r="27" spans="1:20" ht="12.75" customHeight="1">
      <c r="A27" s="52" t="s">
        <v>220</v>
      </c>
      <c r="B27" s="80">
        <f>VLOOKUP(A27,Data!$E$2:$G$150,3,0)</f>
        <v>436485418</v>
      </c>
      <c r="C27" s="15">
        <f t="shared" si="8"/>
        <v>436485418</v>
      </c>
      <c r="D27" s="16">
        <f t="shared" si="9"/>
        <v>436485418</v>
      </c>
      <c r="E27" s="17"/>
      <c r="F27" s="18">
        <v>0</v>
      </c>
      <c r="G27" s="19">
        <f t="shared" si="2"/>
        <v>0</v>
      </c>
      <c r="H27" s="15">
        <f t="shared" si="3"/>
        <v>436485418</v>
      </c>
      <c r="I27" s="33">
        <f>VLOOKUP(A27,Data!$E$2:$R$150,14,0)</f>
        <v>23</v>
      </c>
      <c r="J27" s="68"/>
      <c r="K27" s="20"/>
      <c r="L27" s="52" t="s">
        <v>180</v>
      </c>
      <c r="M27" s="80">
        <f>VLOOKUP(L27,Data!$E$2:$Q$90,13,0)</f>
        <v>2221719</v>
      </c>
      <c r="N27" s="15">
        <f t="shared" si="4"/>
        <v>2221719</v>
      </c>
      <c r="O27" s="16">
        <f t="shared" si="5"/>
        <v>2221719</v>
      </c>
      <c r="P27" s="17"/>
      <c r="Q27" s="21">
        <v>0</v>
      </c>
      <c r="R27" s="19">
        <f t="shared" si="6"/>
        <v>0</v>
      </c>
      <c r="S27" s="16">
        <f t="shared" si="7"/>
        <v>2221719</v>
      </c>
      <c r="T27" s="68"/>
    </row>
    <row r="28" spans="1:20" ht="12.75" customHeight="1">
      <c r="A28" s="52" t="s">
        <v>221</v>
      </c>
      <c r="B28" s="80">
        <f>VLOOKUP(A28,Data!$E$2:$G$150,3,0)</f>
        <v>459055606</v>
      </c>
      <c r="C28" s="15">
        <f t="shared" si="8"/>
        <v>459055606</v>
      </c>
      <c r="D28" s="16">
        <f t="shared" si="9"/>
        <v>459055606</v>
      </c>
      <c r="E28" s="17"/>
      <c r="F28" s="18">
        <v>0</v>
      </c>
      <c r="G28" s="19">
        <f t="shared" si="2"/>
        <v>0</v>
      </c>
      <c r="H28" s="15">
        <f t="shared" si="3"/>
        <v>459055606</v>
      </c>
      <c r="I28" s="33">
        <f>VLOOKUP(A28,Data!$E$2:$R$150,14,0)</f>
        <v>23</v>
      </c>
      <c r="J28" s="68"/>
      <c r="K28" s="20"/>
      <c r="L28" s="52" t="s">
        <v>181</v>
      </c>
      <c r="M28" s="80">
        <f>VLOOKUP(L28,Data!$E$2:$Q$90,13,0)</f>
        <v>2565102</v>
      </c>
      <c r="N28" s="15">
        <f t="shared" si="4"/>
        <v>2565102</v>
      </c>
      <c r="O28" s="16">
        <f t="shared" si="5"/>
        <v>2565102</v>
      </c>
      <c r="P28" s="17"/>
      <c r="Q28" s="21">
        <v>0</v>
      </c>
      <c r="R28" s="19">
        <f t="shared" si="6"/>
        <v>0</v>
      </c>
      <c r="S28" s="16">
        <f t="shared" si="7"/>
        <v>2565102</v>
      </c>
      <c r="T28" s="68"/>
    </row>
    <row r="29" spans="1:20" ht="12.75" customHeight="1">
      <c r="A29" s="52" t="s">
        <v>222</v>
      </c>
      <c r="B29" s="80">
        <f>VLOOKUP(A29,Data!$E$2:$G$150,3,0)</f>
        <v>470340701</v>
      </c>
      <c r="C29" s="15">
        <f t="shared" si="8"/>
        <v>470340701</v>
      </c>
      <c r="D29" s="16">
        <f t="shared" si="9"/>
        <v>470340701</v>
      </c>
      <c r="E29" s="17"/>
      <c r="F29" s="18">
        <v>0</v>
      </c>
      <c r="G29" s="19">
        <f t="shared" si="2"/>
        <v>0</v>
      </c>
      <c r="H29" s="15">
        <f t="shared" si="3"/>
        <v>470340701</v>
      </c>
      <c r="I29" s="33">
        <f>VLOOKUP(A29,Data!$E$2:$R$150,14,0)</f>
        <v>23</v>
      </c>
      <c r="J29" s="68"/>
      <c r="K29" s="20"/>
      <c r="L29" s="52" t="s">
        <v>182</v>
      </c>
      <c r="M29" s="80">
        <f>VLOOKUP(L29,Data!$E$2:$Q$90,13,0)</f>
        <v>2977162</v>
      </c>
      <c r="N29" s="15">
        <f t="shared" si="4"/>
        <v>2977162</v>
      </c>
      <c r="O29" s="16">
        <f t="shared" si="5"/>
        <v>2977162</v>
      </c>
      <c r="P29" s="17"/>
      <c r="Q29" s="21">
        <v>0</v>
      </c>
      <c r="R29" s="19">
        <f t="shared" si="6"/>
        <v>0</v>
      </c>
      <c r="S29" s="16">
        <f t="shared" si="7"/>
        <v>2977162</v>
      </c>
      <c r="T29" s="68"/>
    </row>
    <row r="30" spans="1:20" ht="12.75" customHeight="1">
      <c r="A30" s="52" t="s">
        <v>223</v>
      </c>
      <c r="B30" s="80">
        <f>VLOOKUP(A30,Data!$E$2:$G$150,3,0)</f>
        <v>482190050</v>
      </c>
      <c r="C30" s="15">
        <f t="shared" si="8"/>
        <v>482190050</v>
      </c>
      <c r="D30" s="16">
        <f t="shared" si="9"/>
        <v>482190050</v>
      </c>
      <c r="E30" s="17"/>
      <c r="F30" s="18">
        <v>0</v>
      </c>
      <c r="G30" s="19">
        <f t="shared" si="2"/>
        <v>0</v>
      </c>
      <c r="H30" s="15">
        <f t="shared" si="3"/>
        <v>482190050</v>
      </c>
      <c r="I30" s="33">
        <f>VLOOKUP(A30,Data!$E$2:$R$150,14,0)</f>
        <v>23</v>
      </c>
      <c r="J30" s="68"/>
      <c r="K30" s="20"/>
      <c r="L30" s="52" t="s">
        <v>183</v>
      </c>
      <c r="M30" s="80">
        <f>VLOOKUP(L30,Data!$E$2:$Q$90,13,0)</f>
        <v>3471634</v>
      </c>
      <c r="N30" s="15">
        <f t="shared" si="4"/>
        <v>3471634</v>
      </c>
      <c r="O30" s="16">
        <f t="shared" si="5"/>
        <v>3471634</v>
      </c>
      <c r="P30" s="17"/>
      <c r="Q30" s="21">
        <v>0</v>
      </c>
      <c r="R30" s="19">
        <f t="shared" si="6"/>
        <v>0</v>
      </c>
      <c r="S30" s="16">
        <f t="shared" si="7"/>
        <v>3471634</v>
      </c>
      <c r="T30" s="68"/>
    </row>
    <row r="31" spans="1:20" ht="12.75" customHeight="1">
      <c r="A31" s="52" t="s">
        <v>224</v>
      </c>
      <c r="B31" s="80">
        <f>VLOOKUP(A31,Data!$E$2:$G$150,3,0)</f>
        <v>494631866</v>
      </c>
      <c r="C31" s="15">
        <f t="shared" si="8"/>
        <v>494631866</v>
      </c>
      <c r="D31" s="16">
        <f t="shared" si="9"/>
        <v>494631866</v>
      </c>
      <c r="E31" s="17"/>
      <c r="F31" s="18">
        <v>0</v>
      </c>
      <c r="G31" s="19">
        <f t="shared" si="2"/>
        <v>0</v>
      </c>
      <c r="H31" s="15">
        <f t="shared" si="3"/>
        <v>494631866</v>
      </c>
      <c r="I31" s="33">
        <f>VLOOKUP(A31,Data!$E$2:$R$150,14,0)</f>
        <v>23</v>
      </c>
      <c r="J31" s="68"/>
      <c r="K31" s="20"/>
      <c r="L31" s="52" t="s">
        <v>184</v>
      </c>
      <c r="M31" s="80">
        <f>VLOOKUP(L31,Data!$E$2:$Q$90,13,0)</f>
        <v>4065001</v>
      </c>
      <c r="N31" s="15">
        <f t="shared" si="4"/>
        <v>4065001</v>
      </c>
      <c r="O31" s="16">
        <f t="shared" si="5"/>
        <v>4065001</v>
      </c>
      <c r="P31" s="17"/>
      <c r="Q31" s="21">
        <v>0</v>
      </c>
      <c r="R31" s="19">
        <f t="shared" si="6"/>
        <v>0</v>
      </c>
      <c r="S31" s="16">
        <f t="shared" si="7"/>
        <v>4065001</v>
      </c>
      <c r="T31" s="68"/>
    </row>
    <row r="32" spans="1:20" ht="12.75" customHeight="1">
      <c r="A32" s="52" t="s">
        <v>225</v>
      </c>
      <c r="B32" s="80">
        <f>VLOOKUP(A32,Data!$E$2:$G$150,3,0)</f>
        <v>507695773</v>
      </c>
      <c r="C32" s="15">
        <f t="shared" si="8"/>
        <v>507695773</v>
      </c>
      <c r="D32" s="16">
        <f t="shared" si="9"/>
        <v>507695773</v>
      </c>
      <c r="E32" s="17"/>
      <c r="F32" s="18">
        <v>0</v>
      </c>
      <c r="G32" s="19">
        <f t="shared" si="2"/>
        <v>0</v>
      </c>
      <c r="H32" s="15">
        <f t="shared" si="3"/>
        <v>507695773</v>
      </c>
      <c r="I32" s="33">
        <f>VLOOKUP(A32,Data!$E$2:$R$150,14,0)</f>
        <v>23</v>
      </c>
      <c r="J32" s="68"/>
      <c r="K32" s="20"/>
      <c r="L32" s="52" t="s">
        <v>185</v>
      </c>
      <c r="M32" s="80">
        <f>VLOOKUP(L32,Data!$E$2:$Q$90,13,0)</f>
        <v>5251734</v>
      </c>
      <c r="N32" s="15">
        <f t="shared" si="4"/>
        <v>5251734</v>
      </c>
      <c r="O32" s="16">
        <f t="shared" si="5"/>
        <v>5251734</v>
      </c>
      <c r="P32" s="17"/>
      <c r="Q32" s="21">
        <v>0</v>
      </c>
      <c r="R32" s="19">
        <f t="shared" si="6"/>
        <v>0</v>
      </c>
      <c r="S32" s="16">
        <f t="shared" si="7"/>
        <v>5251734</v>
      </c>
      <c r="T32" s="68"/>
    </row>
    <row r="33" spans="1:20" ht="12.75" customHeight="1">
      <c r="A33" s="52" t="s">
        <v>226</v>
      </c>
      <c r="B33" s="80">
        <f>VLOOKUP(A33,Data!$E$2:$G$150,3,0)</f>
        <v>523372462</v>
      </c>
      <c r="C33" s="15">
        <f t="shared" si="8"/>
        <v>523372462</v>
      </c>
      <c r="D33" s="16">
        <f t="shared" si="9"/>
        <v>523372462</v>
      </c>
      <c r="E33" s="17"/>
      <c r="F33" s="18">
        <v>0</v>
      </c>
      <c r="G33" s="19">
        <f t="shared" si="2"/>
        <v>0</v>
      </c>
      <c r="H33" s="15">
        <f t="shared" si="3"/>
        <v>523372462</v>
      </c>
      <c r="I33" s="33">
        <f>VLOOKUP(A33,Data!$E$2:$R$150,14,0)</f>
        <v>23</v>
      </c>
      <c r="J33" s="68"/>
      <c r="K33" s="20"/>
      <c r="L33" s="52" t="s">
        <v>186</v>
      </c>
      <c r="M33" s="80">
        <f>VLOOKUP(L33,Data!$E$2:$Q$90,13,0)</f>
        <v>6201120</v>
      </c>
      <c r="N33" s="15">
        <f t="shared" si="4"/>
        <v>6201120</v>
      </c>
      <c r="O33" s="16">
        <f t="shared" si="5"/>
        <v>6201120</v>
      </c>
      <c r="P33" s="17"/>
      <c r="Q33" s="21">
        <v>0</v>
      </c>
      <c r="R33" s="19">
        <f t="shared" si="6"/>
        <v>0</v>
      </c>
      <c r="S33" s="16">
        <f t="shared" si="7"/>
        <v>6201120</v>
      </c>
      <c r="T33" s="68"/>
    </row>
    <row r="34" spans="1:20" ht="12.75" customHeight="1">
      <c r="A34" s="52" t="s">
        <v>227</v>
      </c>
      <c r="B34" s="80">
        <f>VLOOKUP(A34,Data!$E$2:$G$150,3,0)</f>
        <v>531210807</v>
      </c>
      <c r="C34" s="15">
        <f t="shared" si="8"/>
        <v>531210807</v>
      </c>
      <c r="D34" s="16">
        <f t="shared" si="9"/>
        <v>531210807</v>
      </c>
      <c r="E34" s="17"/>
      <c r="F34" s="18">
        <v>0</v>
      </c>
      <c r="G34" s="19">
        <f t="shared" si="2"/>
        <v>0</v>
      </c>
      <c r="H34" s="15">
        <f t="shared" si="3"/>
        <v>531210807</v>
      </c>
      <c r="I34" s="33">
        <f>VLOOKUP(A34,Data!$E$2:$R$150,14,0)</f>
        <v>24</v>
      </c>
      <c r="J34" s="68"/>
      <c r="K34" s="20"/>
      <c r="L34" s="52" t="s">
        <v>187</v>
      </c>
      <c r="M34" s="80">
        <f>VLOOKUP(L34,Data!$E$2:$Q$90,13,0)</f>
        <v>7340384</v>
      </c>
      <c r="N34" s="15">
        <f t="shared" si="4"/>
        <v>7340384</v>
      </c>
      <c r="O34" s="16">
        <f t="shared" si="5"/>
        <v>7340384</v>
      </c>
      <c r="P34" s="17"/>
      <c r="Q34" s="21">
        <v>0</v>
      </c>
      <c r="R34" s="19">
        <f t="shared" si="6"/>
        <v>0</v>
      </c>
      <c r="S34" s="16">
        <f t="shared" si="7"/>
        <v>7340384</v>
      </c>
      <c r="T34" s="68"/>
    </row>
    <row r="35" spans="1:20" ht="12.75" customHeight="1">
      <c r="A35" s="52" t="s">
        <v>228</v>
      </c>
      <c r="B35" s="80">
        <f>VLOOKUP(A35,Data!$E$2:$G$150,3,0)</f>
        <v>535913813</v>
      </c>
      <c r="C35" s="15">
        <f t="shared" si="8"/>
        <v>535913813</v>
      </c>
      <c r="D35" s="16">
        <f t="shared" si="9"/>
        <v>535913813</v>
      </c>
      <c r="E35" s="17"/>
      <c r="F35" s="18">
        <v>0</v>
      </c>
      <c r="G35" s="19">
        <f t="shared" si="2"/>
        <v>0</v>
      </c>
      <c r="H35" s="15">
        <f t="shared" si="3"/>
        <v>535913813</v>
      </c>
      <c r="I35" s="33">
        <f>VLOOKUP(A35,Data!$E$2:$R$150,14,0)</f>
        <v>24</v>
      </c>
      <c r="J35" s="68"/>
      <c r="K35" s="20"/>
      <c r="L35" s="52" t="s">
        <v>188</v>
      </c>
      <c r="M35" s="80">
        <f>VLOOKUP(L35,Data!$E$2:$Q$90,13,0)</f>
        <v>8707500</v>
      </c>
      <c r="N35" s="15">
        <f t="shared" si="4"/>
        <v>8707500</v>
      </c>
      <c r="O35" s="16">
        <f t="shared" si="5"/>
        <v>8707500</v>
      </c>
      <c r="P35" s="17"/>
      <c r="Q35" s="21">
        <v>0</v>
      </c>
      <c r="R35" s="19">
        <f t="shared" si="6"/>
        <v>0</v>
      </c>
      <c r="S35" s="16">
        <f t="shared" si="7"/>
        <v>8707500</v>
      </c>
      <c r="T35" s="68"/>
    </row>
    <row r="36" spans="1:20" ht="12.75" customHeight="1">
      <c r="A36" s="52" t="s">
        <v>229</v>
      </c>
      <c r="B36" s="80">
        <f>VLOOKUP(A36,Data!$E$2:$G$150,3,0)</f>
        <v>540851970</v>
      </c>
      <c r="C36" s="15">
        <f t="shared" si="8"/>
        <v>540851970</v>
      </c>
      <c r="D36" s="16">
        <f t="shared" si="9"/>
        <v>540851970</v>
      </c>
      <c r="E36" s="17"/>
      <c r="F36" s="18">
        <v>0</v>
      </c>
      <c r="G36" s="19">
        <f t="shared" si="2"/>
        <v>0</v>
      </c>
      <c r="H36" s="15">
        <f t="shared" si="3"/>
        <v>540851970</v>
      </c>
      <c r="I36" s="33">
        <f>VLOOKUP(A36,Data!$E$2:$R$150,14,0)</f>
        <v>24</v>
      </c>
      <c r="J36" s="68"/>
      <c r="K36" s="20"/>
      <c r="L36" s="52" t="s">
        <v>189</v>
      </c>
      <c r="M36" s="80">
        <f>VLOOKUP(L36,Data!$E$2:$Q$90,13,0)</f>
        <v>10348040</v>
      </c>
      <c r="N36" s="15">
        <f t="shared" si="4"/>
        <v>10348040</v>
      </c>
      <c r="O36" s="16">
        <f t="shared" si="5"/>
        <v>10348040</v>
      </c>
      <c r="P36" s="17"/>
      <c r="Q36" s="21">
        <v>0</v>
      </c>
      <c r="R36" s="19">
        <f t="shared" si="6"/>
        <v>0</v>
      </c>
      <c r="S36" s="16">
        <f t="shared" si="7"/>
        <v>10348040</v>
      </c>
      <c r="T36" s="68"/>
    </row>
    <row r="37" spans="1:20" ht="12.75" customHeight="1">
      <c r="A37" s="52" t="s">
        <v>230</v>
      </c>
      <c r="B37" s="80">
        <f>VLOOKUP(A37,Data!$E$2:$G$150,3,0)</f>
        <v>546037035</v>
      </c>
      <c r="C37" s="15">
        <f t="shared" si="8"/>
        <v>546037035</v>
      </c>
      <c r="D37" s="16">
        <f t="shared" si="9"/>
        <v>546037035</v>
      </c>
      <c r="E37" s="17"/>
      <c r="F37" s="18">
        <v>0</v>
      </c>
      <c r="G37" s="19">
        <f t="shared" si="2"/>
        <v>0</v>
      </c>
      <c r="H37" s="15">
        <f t="shared" si="3"/>
        <v>546037035</v>
      </c>
      <c r="I37" s="33">
        <f>VLOOKUP(A37,Data!$E$2:$R$150,14,0)</f>
        <v>24</v>
      </c>
      <c r="J37" s="68"/>
      <c r="K37" s="20"/>
      <c r="L37" s="52" t="s">
        <v>190</v>
      </c>
      <c r="M37" s="80">
        <f>VLOOKUP(L37,Data!$E$2:$Q$90,13,0)</f>
        <v>12808849</v>
      </c>
      <c r="N37" s="15">
        <f t="shared" si="4"/>
        <v>12808849</v>
      </c>
      <c r="O37" s="16">
        <f t="shared" si="5"/>
        <v>12808849</v>
      </c>
      <c r="P37" s="17"/>
      <c r="Q37" s="21">
        <v>0</v>
      </c>
      <c r="R37" s="19">
        <f t="shared" si="6"/>
        <v>0</v>
      </c>
      <c r="S37" s="16">
        <f t="shared" si="7"/>
        <v>12808849</v>
      </c>
      <c r="T37" s="68"/>
    </row>
    <row r="38" spans="1:20" ht="12.75" customHeight="1">
      <c r="A38" s="52" t="s">
        <v>231</v>
      </c>
      <c r="B38" s="80">
        <f>VLOOKUP(A38,Data!$E$2:$G$150,3,0)</f>
        <v>552259113</v>
      </c>
      <c r="C38" s="15">
        <f t="shared" si="8"/>
        <v>552259113</v>
      </c>
      <c r="D38" s="16">
        <f t="shared" si="9"/>
        <v>552259113</v>
      </c>
      <c r="E38" s="17"/>
      <c r="F38" s="18">
        <v>0</v>
      </c>
      <c r="G38" s="19">
        <f t="shared" si="2"/>
        <v>0</v>
      </c>
      <c r="H38" s="15">
        <f t="shared" si="3"/>
        <v>552259113</v>
      </c>
      <c r="I38" s="33">
        <f>VLOOKUP(A38,Data!$E$2:$R$150,14,0)</f>
        <v>24</v>
      </c>
      <c r="J38" s="68"/>
      <c r="K38" s="20"/>
      <c r="L38" s="52" t="s">
        <v>191</v>
      </c>
      <c r="M38" s="80">
        <f>VLOOKUP(L38,Data!$E$2:$Q$90,13,0)</f>
        <v>14777497</v>
      </c>
      <c r="N38" s="15">
        <f t="shared" si="4"/>
        <v>14777497</v>
      </c>
      <c r="O38" s="16">
        <f t="shared" si="5"/>
        <v>14777497</v>
      </c>
      <c r="P38" s="17"/>
      <c r="Q38" s="21">
        <v>0</v>
      </c>
      <c r="R38" s="19">
        <f t="shared" si="6"/>
        <v>0</v>
      </c>
      <c r="S38" s="16">
        <f t="shared" si="7"/>
        <v>14777497</v>
      </c>
      <c r="T38" s="68"/>
    </row>
    <row r="39" spans="1:20" ht="12.75" customHeight="1">
      <c r="A39" s="52" t="s">
        <v>232</v>
      </c>
      <c r="B39" s="80">
        <f>VLOOKUP(A39,Data!$E$2:$G$150,3,0)</f>
        <v>555370152</v>
      </c>
      <c r="C39" s="15">
        <f t="shared" si="8"/>
        <v>555370152</v>
      </c>
      <c r="D39" s="16">
        <f t="shared" si="9"/>
        <v>555370152</v>
      </c>
      <c r="E39" s="17"/>
      <c r="F39" s="18">
        <v>0</v>
      </c>
      <c r="G39" s="19">
        <f t="shared" si="2"/>
        <v>0</v>
      </c>
      <c r="H39" s="15">
        <f t="shared" si="3"/>
        <v>555370152</v>
      </c>
      <c r="I39" s="33">
        <f>VLOOKUP(A39,Data!$E$2:$R$150,14,0)</f>
        <v>24</v>
      </c>
      <c r="J39" s="68"/>
      <c r="K39" s="20"/>
      <c r="L39" s="52" t="s">
        <v>192</v>
      </c>
      <c r="M39" s="80">
        <f>VLOOKUP(L39,Data!$E$2:$Q$90,13,0)</f>
        <v>17139874</v>
      </c>
      <c r="N39" s="15">
        <f t="shared" si="4"/>
        <v>17139874</v>
      </c>
      <c r="O39" s="16">
        <f t="shared" si="5"/>
        <v>17139874</v>
      </c>
      <c r="P39" s="17"/>
      <c r="Q39" s="21">
        <v>0</v>
      </c>
      <c r="R39" s="19">
        <f t="shared" si="6"/>
        <v>0</v>
      </c>
      <c r="S39" s="16">
        <f t="shared" si="7"/>
        <v>17139874</v>
      </c>
      <c r="T39" s="68"/>
    </row>
    <row r="40" spans="1:20" ht="12.75" customHeight="1">
      <c r="A40" s="52" t="s">
        <v>233</v>
      </c>
      <c r="B40" s="80">
        <f>VLOOKUP(A40,Data!$E$2:$G$150,3,0)</f>
        <v>558636742</v>
      </c>
      <c r="C40" s="15">
        <f t="shared" si="8"/>
        <v>558636742</v>
      </c>
      <c r="D40" s="16">
        <f t="shared" si="9"/>
        <v>558636742</v>
      </c>
      <c r="E40" s="17"/>
      <c r="F40" s="18">
        <v>0</v>
      </c>
      <c r="G40" s="19">
        <f t="shared" si="2"/>
        <v>0</v>
      </c>
      <c r="H40" s="15">
        <f t="shared" si="3"/>
        <v>558636742</v>
      </c>
      <c r="I40" s="33">
        <f>VLOOKUP(A40,Data!$E$2:$R$150,14,0)</f>
        <v>24</v>
      </c>
      <c r="J40" s="68"/>
      <c r="K40" s="20"/>
      <c r="L40" s="52" t="s">
        <v>193</v>
      </c>
      <c r="M40" s="80">
        <f>VLOOKUP(L40,Data!$E$2:$Q$90,13,0)</f>
        <v>19974727</v>
      </c>
      <c r="N40" s="15">
        <f t="shared" si="4"/>
        <v>19974727</v>
      </c>
      <c r="O40" s="16">
        <f t="shared" si="5"/>
        <v>19974727</v>
      </c>
      <c r="P40" s="17"/>
      <c r="Q40" s="21">
        <v>0</v>
      </c>
      <c r="R40" s="19">
        <f t="shared" si="6"/>
        <v>0</v>
      </c>
      <c r="S40" s="16">
        <f t="shared" si="7"/>
        <v>19974727</v>
      </c>
      <c r="T40" s="68"/>
    </row>
    <row r="41" spans="1:20" ht="12.75" customHeight="1">
      <c r="A41" s="52" t="s">
        <v>234</v>
      </c>
      <c r="B41" s="80">
        <f>VLOOKUP(A41,Data!$E$2:$G$150,3,0)</f>
        <v>562066663</v>
      </c>
      <c r="C41" s="15">
        <f t="shared" si="8"/>
        <v>562066663</v>
      </c>
      <c r="D41" s="16">
        <f t="shared" si="9"/>
        <v>562066663</v>
      </c>
      <c r="E41" s="17"/>
      <c r="F41" s="18">
        <v>0</v>
      </c>
      <c r="G41" s="19">
        <f t="shared" si="2"/>
        <v>0</v>
      </c>
      <c r="H41" s="15">
        <f t="shared" si="3"/>
        <v>562066663</v>
      </c>
      <c r="I41" s="33">
        <f>VLOOKUP(A41,Data!$E$2:$R$150,14,0)</f>
        <v>24</v>
      </c>
      <c r="J41" s="68"/>
      <c r="K41" s="20"/>
      <c r="L41" s="52" t="s">
        <v>194</v>
      </c>
      <c r="M41" s="80">
        <f>VLOOKUP(L41,Data!$E$2:$Q$90,13,0)</f>
        <v>23376550</v>
      </c>
      <c r="N41" s="15">
        <f t="shared" si="4"/>
        <v>23376550</v>
      </c>
      <c r="O41" s="16">
        <f t="shared" si="5"/>
        <v>23376550</v>
      </c>
      <c r="P41" s="17"/>
      <c r="Q41" s="21">
        <v>0</v>
      </c>
      <c r="R41" s="19">
        <f t="shared" si="6"/>
        <v>0</v>
      </c>
      <c r="S41" s="16">
        <f t="shared" si="7"/>
        <v>23376550</v>
      </c>
      <c r="T41" s="68"/>
    </row>
    <row r="42" spans="1:20" ht="12.75" customHeight="1">
      <c r="A42" s="52" t="s">
        <v>235</v>
      </c>
      <c r="B42" s="80">
        <f>VLOOKUP(A42,Data!$E$2:$G$150,3,0)</f>
        <v>565668079</v>
      </c>
      <c r="C42" s="15">
        <f t="shared" si="8"/>
        <v>565668079</v>
      </c>
      <c r="D42" s="16">
        <f t="shared" si="9"/>
        <v>565668079</v>
      </c>
      <c r="E42" s="17"/>
      <c r="F42" s="18">
        <v>0</v>
      </c>
      <c r="G42" s="19">
        <f t="shared" si="2"/>
        <v>0</v>
      </c>
      <c r="H42" s="15">
        <f t="shared" si="3"/>
        <v>565668079</v>
      </c>
      <c r="I42" s="33">
        <f>VLOOKUP(A42,Data!$E$2:$R$150,14,0)</f>
        <v>24</v>
      </c>
      <c r="J42" s="68"/>
      <c r="K42" s="20"/>
      <c r="L42" s="52" t="s">
        <v>195</v>
      </c>
      <c r="M42" s="80">
        <f>VLOOKUP(L42,Data!$E$2:$Q$90,13,0)</f>
        <v>30180196</v>
      </c>
      <c r="N42" s="15">
        <f t="shared" si="4"/>
        <v>30180196</v>
      </c>
      <c r="O42" s="16">
        <f t="shared" si="5"/>
        <v>30180196</v>
      </c>
      <c r="P42" s="17"/>
      <c r="Q42" s="21">
        <v>0</v>
      </c>
      <c r="R42" s="19">
        <f t="shared" si="6"/>
        <v>0</v>
      </c>
      <c r="S42" s="16">
        <f t="shared" si="7"/>
        <v>30180196</v>
      </c>
      <c r="T42" s="68"/>
    </row>
    <row r="43" spans="1:20" ht="12.75" customHeight="1">
      <c r="A43" s="52" t="s">
        <v>236</v>
      </c>
      <c r="B43" s="80">
        <f>VLOOKUP(A43,Data!$E$2:$G$150,3,0)</f>
        <v>569989779</v>
      </c>
      <c r="C43" s="15">
        <f t="shared" si="8"/>
        <v>569989779</v>
      </c>
      <c r="D43" s="16">
        <f t="shared" si="9"/>
        <v>569989779</v>
      </c>
      <c r="E43" s="17"/>
      <c r="F43" s="18">
        <v>0</v>
      </c>
      <c r="G43" s="19">
        <f t="shared" si="2"/>
        <v>0</v>
      </c>
      <c r="H43" s="15">
        <f t="shared" si="3"/>
        <v>569989779</v>
      </c>
      <c r="I43" s="33">
        <f>VLOOKUP(A43,Data!$E$2:$R$150,14,0)</f>
        <v>24</v>
      </c>
      <c r="J43" s="68"/>
      <c r="K43" s="20"/>
      <c r="L43" s="52" t="s">
        <v>196</v>
      </c>
      <c r="M43" s="80">
        <f>VLOOKUP(L43,Data!$E$2:$Q$90,13,0)</f>
        <v>39705145</v>
      </c>
      <c r="N43" s="15">
        <f t="shared" si="4"/>
        <v>39705145</v>
      </c>
      <c r="O43" s="16">
        <f t="shared" si="5"/>
        <v>39705145</v>
      </c>
      <c r="P43" s="17"/>
      <c r="Q43" s="21">
        <v>0</v>
      </c>
      <c r="R43" s="19">
        <f t="shared" si="6"/>
        <v>0</v>
      </c>
      <c r="S43" s="16">
        <f t="shared" si="7"/>
        <v>39705145</v>
      </c>
      <c r="T43" s="68"/>
    </row>
    <row r="44" spans="1:20" ht="12.75" customHeight="1">
      <c r="A44" s="52" t="s">
        <v>237</v>
      </c>
      <c r="B44" s="80">
        <f>VLOOKUP(A44,Data!$E$2:$G$150,3,0)</f>
        <v>572150629</v>
      </c>
      <c r="C44" s="15">
        <f t="shared" si="8"/>
        <v>572150629</v>
      </c>
      <c r="D44" s="16">
        <f t="shared" si="9"/>
        <v>572150629</v>
      </c>
      <c r="E44" s="17"/>
      <c r="F44" s="18">
        <v>0</v>
      </c>
      <c r="G44" s="19">
        <f t="shared" si="2"/>
        <v>0</v>
      </c>
      <c r="H44" s="15">
        <f t="shared" si="3"/>
        <v>572150629</v>
      </c>
      <c r="I44" s="33">
        <f>VLOOKUP(A44,Data!$E$2:$R$150,14,0)</f>
        <v>25</v>
      </c>
      <c r="J44" s="68"/>
      <c r="K44" s="20"/>
      <c r="L44" s="52" t="s">
        <v>197</v>
      </c>
      <c r="M44" s="80">
        <f>VLOOKUP(L44,Data!$E$2:$Q$90,13,0)</f>
        <v>53992957</v>
      </c>
      <c r="N44" s="15">
        <f t="shared" si="4"/>
        <v>53992957</v>
      </c>
      <c r="O44" s="16">
        <f t="shared" si="5"/>
        <v>53992957</v>
      </c>
      <c r="P44" s="17"/>
      <c r="Q44" s="21">
        <v>0</v>
      </c>
      <c r="R44" s="19">
        <f t="shared" si="6"/>
        <v>0</v>
      </c>
      <c r="S44" s="16">
        <f t="shared" si="7"/>
        <v>53992957</v>
      </c>
      <c r="T44" s="68"/>
    </row>
    <row r="45" spans="1:20" ht="12.75" customHeight="1">
      <c r="A45" s="52" t="s">
        <v>238</v>
      </c>
      <c r="B45" s="80">
        <f>VLOOKUP(A45,Data!$E$2:$G$150,3,0)</f>
        <v>573447138</v>
      </c>
      <c r="C45" s="15">
        <f t="shared" si="8"/>
        <v>573447138</v>
      </c>
      <c r="D45" s="16">
        <f t="shared" si="9"/>
        <v>573447138</v>
      </c>
      <c r="E45" s="17"/>
      <c r="F45" s="18">
        <v>0</v>
      </c>
      <c r="G45" s="19">
        <f t="shared" si="2"/>
        <v>0</v>
      </c>
      <c r="H45" s="15">
        <f t="shared" si="3"/>
        <v>573447138</v>
      </c>
      <c r="I45" s="33">
        <f>VLOOKUP(A45,Data!$E$2:$R$150,14,0)</f>
        <v>25</v>
      </c>
      <c r="J45" s="68"/>
      <c r="K45" s="20"/>
      <c r="L45" s="52" t="s">
        <v>198</v>
      </c>
      <c r="M45" s="80">
        <f>VLOOKUP(L45,Data!$E$2:$Q$90,13,0)</f>
        <v>75424442</v>
      </c>
      <c r="N45" s="15">
        <f t="shared" si="4"/>
        <v>75424442</v>
      </c>
      <c r="O45" s="16">
        <f t="shared" si="5"/>
        <v>75424442</v>
      </c>
      <c r="P45" s="17"/>
      <c r="Q45" s="21">
        <v>0</v>
      </c>
      <c r="R45" s="19">
        <f t="shared" si="6"/>
        <v>0</v>
      </c>
      <c r="S45" s="16">
        <f t="shared" si="7"/>
        <v>75424442</v>
      </c>
      <c r="T45" s="68"/>
    </row>
    <row r="46" spans="1:20" ht="12.75" customHeight="1">
      <c r="A46" s="52" t="s">
        <v>239</v>
      </c>
      <c r="B46" s="80">
        <f>VLOOKUP(A46,Data!$E$2:$G$150,3,0)</f>
        <v>574808474</v>
      </c>
      <c r="C46" s="15">
        <f t="shared" si="8"/>
        <v>574808474</v>
      </c>
      <c r="D46" s="16">
        <f t="shared" si="9"/>
        <v>574808474</v>
      </c>
      <c r="E46" s="17"/>
      <c r="F46" s="18">
        <v>0</v>
      </c>
      <c r="G46" s="19">
        <f t="shared" si="2"/>
        <v>0</v>
      </c>
      <c r="H46" s="15">
        <f t="shared" si="3"/>
        <v>574808474</v>
      </c>
      <c r="I46" s="33">
        <f>VLOOKUP(A46,Data!$E$2:$R$150,14,0)</f>
        <v>25</v>
      </c>
      <c r="J46" s="68"/>
      <c r="K46" s="20"/>
      <c r="L46" s="52" t="s">
        <v>199</v>
      </c>
      <c r="M46" s="80">
        <f>VLOOKUP(L46,Data!$E$2:$Q$90,13,0)</f>
        <v>107571670</v>
      </c>
      <c r="N46" s="15">
        <f t="shared" si="4"/>
        <v>107571670</v>
      </c>
      <c r="O46" s="16">
        <f t="shared" si="5"/>
        <v>107571670</v>
      </c>
      <c r="P46" s="17"/>
      <c r="Q46" s="21">
        <v>0</v>
      </c>
      <c r="R46" s="19">
        <f t="shared" si="6"/>
        <v>0</v>
      </c>
      <c r="S46" s="16">
        <f t="shared" si="7"/>
        <v>107571670</v>
      </c>
      <c r="T46" s="68"/>
    </row>
    <row r="47" spans="1:20" ht="12.75" customHeight="1">
      <c r="A47" s="52" t="s">
        <v>240</v>
      </c>
      <c r="B47" s="80">
        <f>VLOOKUP(A47,Data!$E$2:$G$150,3,0)</f>
        <v>576237876</v>
      </c>
      <c r="C47" s="15">
        <f t="shared" si="8"/>
        <v>576237876</v>
      </c>
      <c r="D47" s="16">
        <f t="shared" si="9"/>
        <v>576237876</v>
      </c>
      <c r="E47" s="17"/>
      <c r="F47" s="18">
        <v>0</v>
      </c>
      <c r="G47" s="19">
        <f t="shared" si="2"/>
        <v>0</v>
      </c>
      <c r="H47" s="15">
        <f t="shared" si="3"/>
        <v>576237876</v>
      </c>
      <c r="I47" s="33">
        <f>VLOOKUP(A47,Data!$E$2:$R$150,14,0)</f>
        <v>25</v>
      </c>
      <c r="J47" s="68"/>
      <c r="K47" s="20"/>
      <c r="L47" s="52" t="s">
        <v>200</v>
      </c>
      <c r="M47" s="80">
        <f>VLOOKUP(L47,Data!$E$2:$Q$90,13,0)</f>
        <v>200798630</v>
      </c>
      <c r="N47" s="15">
        <f t="shared" si="4"/>
        <v>200798630</v>
      </c>
      <c r="O47" s="16">
        <f t="shared" si="5"/>
        <v>200798630</v>
      </c>
      <c r="P47" s="17"/>
      <c r="Q47" s="21">
        <v>0</v>
      </c>
      <c r="R47" s="19">
        <f t="shared" si="6"/>
        <v>0</v>
      </c>
      <c r="S47" s="16">
        <f t="shared" si="7"/>
        <v>200798630</v>
      </c>
      <c r="T47" s="68"/>
    </row>
    <row r="48" spans="1:20" ht="12.75" customHeight="1">
      <c r="A48" s="52" t="s">
        <v>241</v>
      </c>
      <c r="B48" s="80">
        <f>VLOOKUP(A48,Data!$E$2:$G$150,3,0)</f>
        <v>577953159</v>
      </c>
      <c r="C48" s="15">
        <f t="shared" si="8"/>
        <v>577953159</v>
      </c>
      <c r="D48" s="16">
        <f t="shared" si="9"/>
        <v>577953159</v>
      </c>
      <c r="E48" s="17"/>
      <c r="F48" s="18">
        <v>0</v>
      </c>
      <c r="G48" s="19">
        <f t="shared" si="2"/>
        <v>0</v>
      </c>
      <c r="H48" s="15">
        <f t="shared" si="3"/>
        <v>577953159</v>
      </c>
      <c r="I48" s="33">
        <f>VLOOKUP(A48,Data!$E$2:$R$150,14,0)</f>
        <v>25</v>
      </c>
      <c r="J48" s="68"/>
      <c r="K48" s="20"/>
      <c r="L48" s="52" t="s">
        <v>201</v>
      </c>
      <c r="M48" s="80">
        <f>VLOOKUP(L48,Data!$E$2:$Q$90,13,0)</f>
        <v>247412110</v>
      </c>
      <c r="N48" s="15">
        <f t="shared" si="4"/>
        <v>247412110</v>
      </c>
      <c r="O48" s="16">
        <f t="shared" si="5"/>
        <v>247412110</v>
      </c>
      <c r="P48" s="17"/>
      <c r="Q48" s="21">
        <v>0</v>
      </c>
      <c r="R48" s="19">
        <f t="shared" si="6"/>
        <v>0</v>
      </c>
      <c r="S48" s="16">
        <f t="shared" si="7"/>
        <v>247412110</v>
      </c>
      <c r="T48" s="68"/>
    </row>
    <row r="49" spans="1:20" ht="12.75" customHeight="1">
      <c r="A49" s="52" t="s">
        <v>242</v>
      </c>
      <c r="B49" s="80">
        <f>VLOOKUP(A49,Data!$E$2:$G$150,3,0)</f>
        <v>579325385</v>
      </c>
      <c r="C49" s="15">
        <f t="shared" si="8"/>
        <v>579325385</v>
      </c>
      <c r="D49" s="16">
        <f t="shared" si="9"/>
        <v>579325385</v>
      </c>
      <c r="E49" s="17"/>
      <c r="F49" s="18">
        <v>0</v>
      </c>
      <c r="G49" s="19">
        <f t="shared" si="2"/>
        <v>0</v>
      </c>
      <c r="H49" s="15">
        <f t="shared" si="3"/>
        <v>579325385</v>
      </c>
      <c r="I49" s="33">
        <f>VLOOKUP(A49,Data!$E$2:$R$150,14,0)</f>
        <v>25</v>
      </c>
      <c r="J49" s="68"/>
      <c r="K49" s="20"/>
      <c r="L49" s="52" t="s">
        <v>202</v>
      </c>
      <c r="M49" s="80">
        <f>VLOOKUP(L49,Data!$E$2:$Q$90,13,0)</f>
        <v>303348286</v>
      </c>
      <c r="N49" s="15">
        <f t="shared" si="4"/>
        <v>303348286</v>
      </c>
      <c r="O49" s="16">
        <f t="shared" si="5"/>
        <v>303348286</v>
      </c>
      <c r="P49" s="17"/>
      <c r="Q49" s="21">
        <v>0</v>
      </c>
      <c r="R49" s="19">
        <f t="shared" si="6"/>
        <v>0</v>
      </c>
      <c r="S49" s="16">
        <f t="shared" si="7"/>
        <v>303348286</v>
      </c>
      <c r="T49" s="68"/>
    </row>
    <row r="50" spans="1:20" ht="12.75" customHeight="1">
      <c r="A50" s="52" t="s">
        <v>243</v>
      </c>
      <c r="B50" s="80">
        <f>VLOOKUP(A50,Data!$E$2:$G$150,3,0)</f>
        <v>580766222</v>
      </c>
      <c r="C50" s="15">
        <f t="shared" si="8"/>
        <v>580766222</v>
      </c>
      <c r="D50" s="16">
        <f t="shared" si="9"/>
        <v>580766222</v>
      </c>
      <c r="E50" s="17"/>
      <c r="F50" s="18">
        <v>0</v>
      </c>
      <c r="G50" s="19">
        <f t="shared" si="2"/>
        <v>0</v>
      </c>
      <c r="H50" s="15">
        <f t="shared" si="3"/>
        <v>580766222</v>
      </c>
      <c r="I50" s="33">
        <f>VLOOKUP(A50,Data!$E$2:$R$150,14,0)</f>
        <v>25</v>
      </c>
      <c r="J50" s="68"/>
      <c r="K50" s="20"/>
      <c r="L50" s="52" t="s">
        <v>203</v>
      </c>
      <c r="M50" s="80">
        <f>VLOOKUP(L50,Data!$E$2:$Q$90,13,0)</f>
        <v>370471698</v>
      </c>
      <c r="N50" s="15">
        <f t="shared" si="4"/>
        <v>370471698</v>
      </c>
      <c r="O50" s="16">
        <f t="shared" si="5"/>
        <v>370471698</v>
      </c>
      <c r="P50" s="17"/>
      <c r="Q50" s="21">
        <v>0</v>
      </c>
      <c r="R50" s="19">
        <f t="shared" si="6"/>
        <v>0</v>
      </c>
      <c r="S50" s="16">
        <f t="shared" si="7"/>
        <v>370471698</v>
      </c>
      <c r="T50" s="68"/>
    </row>
    <row r="51" spans="1:20" ht="12.75" customHeight="1">
      <c r="A51" s="52" t="s">
        <v>244</v>
      </c>
      <c r="B51" s="80">
        <f>VLOOKUP(A51,Data!$E$2:$G$150,3,0)</f>
        <v>582279101</v>
      </c>
      <c r="C51" s="15">
        <f t="shared" si="8"/>
        <v>582279101</v>
      </c>
      <c r="D51" s="16">
        <f t="shared" si="9"/>
        <v>582279101</v>
      </c>
      <c r="E51" s="17"/>
      <c r="F51" s="18">
        <v>0</v>
      </c>
      <c r="G51" s="19">
        <f t="shared" si="2"/>
        <v>0</v>
      </c>
      <c r="H51" s="15">
        <f t="shared" si="3"/>
        <v>582279101</v>
      </c>
      <c r="I51" s="33">
        <f>VLOOKUP(A51,Data!$E$2:$R$150,14,0)</f>
        <v>25</v>
      </c>
      <c r="J51" s="68"/>
      <c r="K51" s="20"/>
      <c r="L51" s="52" t="s">
        <v>204</v>
      </c>
      <c r="M51" s="80">
        <f>VLOOKUP(L51,Data!$E$2:$Q$90,13,0)</f>
        <v>451019791</v>
      </c>
      <c r="N51" s="15">
        <f t="shared" si="4"/>
        <v>451019791</v>
      </c>
      <c r="O51" s="16">
        <f t="shared" si="5"/>
        <v>451019791</v>
      </c>
      <c r="P51" s="17"/>
      <c r="Q51" s="21">
        <v>0</v>
      </c>
      <c r="R51" s="19">
        <f t="shared" si="6"/>
        <v>0</v>
      </c>
      <c r="S51" s="16">
        <f t="shared" si="7"/>
        <v>451019791</v>
      </c>
      <c r="T51" s="68"/>
    </row>
    <row r="52" spans="1:20" ht="12.75" customHeight="1">
      <c r="A52" s="52" t="s">
        <v>245</v>
      </c>
      <c r="B52" s="80">
        <f>VLOOKUP(A52,Data!$E$2:$G$150,3,0)</f>
        <v>583867625</v>
      </c>
      <c r="C52" s="15">
        <f t="shared" si="8"/>
        <v>583867625</v>
      </c>
      <c r="D52" s="16">
        <f t="shared" si="9"/>
        <v>583867625</v>
      </c>
      <c r="E52" s="17"/>
      <c r="F52" s="18">
        <v>0</v>
      </c>
      <c r="G52" s="19">
        <f t="shared" si="2"/>
        <v>0</v>
      </c>
      <c r="H52" s="15">
        <f t="shared" si="3"/>
        <v>583867625</v>
      </c>
      <c r="I52" s="33">
        <f>VLOOKUP(A52,Data!$E$2:$R$150,14,0)</f>
        <v>25</v>
      </c>
      <c r="J52" s="68"/>
      <c r="K52" s="20"/>
      <c r="L52" s="52" t="s">
        <v>205</v>
      </c>
      <c r="M52" s="80">
        <f>VLOOKUP(L52,Data!$E$2:$Q$90,13,0)</f>
        <v>547677504</v>
      </c>
      <c r="N52" s="15">
        <f t="shared" si="4"/>
        <v>547677504</v>
      </c>
      <c r="O52" s="16">
        <f t="shared" si="5"/>
        <v>547677504</v>
      </c>
      <c r="P52" s="17"/>
      <c r="Q52" s="21">
        <v>0</v>
      </c>
      <c r="R52" s="19">
        <f t="shared" si="6"/>
        <v>0</v>
      </c>
      <c r="S52" s="16">
        <f t="shared" si="7"/>
        <v>547677504</v>
      </c>
      <c r="T52" s="68"/>
    </row>
    <row r="53" spans="1:20" ht="12.75" customHeight="1">
      <c r="A53" s="52" t="s">
        <v>246</v>
      </c>
      <c r="B53" s="80">
        <f>VLOOKUP(A53,Data!$E$2:$G$150,3,0)</f>
        <v>588633194</v>
      </c>
      <c r="C53" s="15">
        <f t="shared" si="8"/>
        <v>588633194</v>
      </c>
      <c r="D53" s="16">
        <f t="shared" si="9"/>
        <v>588633194</v>
      </c>
      <c r="E53" s="17"/>
      <c r="F53" s="18">
        <v>0</v>
      </c>
      <c r="G53" s="19">
        <f t="shared" si="2"/>
        <v>0</v>
      </c>
      <c r="H53" s="15">
        <f t="shared" si="3"/>
        <v>588633194</v>
      </c>
      <c r="I53" s="33">
        <f>VLOOKUP(A53,Data!$E$2:$R$150,14,0)</f>
        <v>25</v>
      </c>
      <c r="J53" s="68"/>
      <c r="K53" s="20"/>
      <c r="L53" s="52" t="s">
        <v>206</v>
      </c>
      <c r="M53" s="80">
        <f>VLOOKUP(L53,Data!$E$2:$Q$90,13,0)</f>
        <v>596006360</v>
      </c>
      <c r="N53" s="15">
        <f t="shared" si="4"/>
        <v>596006360</v>
      </c>
      <c r="O53" s="16">
        <f t="shared" si="5"/>
        <v>596006360</v>
      </c>
      <c r="P53" s="17"/>
      <c r="Q53" s="21">
        <v>0</v>
      </c>
      <c r="R53" s="19">
        <f t="shared" si="6"/>
        <v>0</v>
      </c>
      <c r="S53" s="16">
        <f t="shared" si="7"/>
        <v>596006360</v>
      </c>
      <c r="T53" s="68"/>
    </row>
    <row r="54" spans="1:20" ht="12.75" customHeight="1">
      <c r="A54" s="52" t="s">
        <v>247</v>
      </c>
      <c r="B54" s="80">
        <f>VLOOKUP(A54,Data!$E$2:$G$150,3,0)</f>
        <v>592445650</v>
      </c>
      <c r="C54" s="15">
        <f t="shared" si="8"/>
        <v>592445650</v>
      </c>
      <c r="D54" s="16">
        <f t="shared" si="9"/>
        <v>592445650</v>
      </c>
      <c r="E54" s="17"/>
      <c r="F54" s="18">
        <v>0</v>
      </c>
      <c r="G54" s="19">
        <f t="shared" si="2"/>
        <v>0</v>
      </c>
      <c r="H54" s="15">
        <f t="shared" si="3"/>
        <v>592445650</v>
      </c>
      <c r="I54" s="33">
        <f>VLOOKUP(A54,Data!$E$2:$R$150,14,0)</f>
        <v>26</v>
      </c>
      <c r="J54" s="68"/>
      <c r="K54" s="20"/>
      <c r="L54" s="52" t="s">
        <v>207</v>
      </c>
      <c r="M54" s="80">
        <f>VLOOKUP(L54,Data!$E$2:$Q$90,13,0)</f>
        <v>646751659</v>
      </c>
      <c r="N54" s="15">
        <f t="shared" si="4"/>
        <v>646751659</v>
      </c>
      <c r="O54" s="16">
        <f t="shared" si="5"/>
        <v>646751659</v>
      </c>
      <c r="P54" s="17"/>
      <c r="Q54" s="21">
        <v>0</v>
      </c>
      <c r="R54" s="19">
        <f t="shared" si="6"/>
        <v>0</v>
      </c>
      <c r="S54" s="16">
        <f t="shared" si="7"/>
        <v>646751659</v>
      </c>
      <c r="T54" s="68"/>
    </row>
    <row r="55" spans="1:20" ht="12.75" customHeight="1">
      <c r="A55" s="52" t="s">
        <v>248</v>
      </c>
      <c r="B55" s="80">
        <f>VLOOKUP(A55,Data!$E$2:$G$150,3,0)</f>
        <v>596639351</v>
      </c>
      <c r="C55" s="15">
        <f aca="true" t="shared" si="10" ref="C55:C73">ROUNDUP($B55/$C$13,0)</f>
        <v>596639351</v>
      </c>
      <c r="D55" s="16">
        <f aca="true" t="shared" si="11" ref="D55:D73">ROUNDUP($B55/$D$13,0)</f>
        <v>596639351</v>
      </c>
      <c r="E55" s="17"/>
      <c r="F55" s="18">
        <v>0</v>
      </c>
      <c r="G55" s="19">
        <f t="shared" si="2"/>
        <v>0</v>
      </c>
      <c r="H55" s="15">
        <f t="shared" si="3"/>
        <v>596639351</v>
      </c>
      <c r="I55" s="33">
        <f>VLOOKUP(A55,Data!$E$2:$R$150,14,0)</f>
        <v>26</v>
      </c>
      <c r="J55" s="68"/>
      <c r="K55" s="20"/>
      <c r="L55" s="52" t="s">
        <v>208</v>
      </c>
      <c r="M55" s="80">
        <f>VLOOKUP(L55,Data!$E$2:$Q$90,13,0)</f>
        <v>700034223</v>
      </c>
      <c r="N55" s="15">
        <f t="shared" si="4"/>
        <v>700034223</v>
      </c>
      <c r="O55" s="16">
        <f t="shared" si="5"/>
        <v>700034223</v>
      </c>
      <c r="P55" s="17"/>
      <c r="Q55" s="21">
        <v>0</v>
      </c>
      <c r="R55" s="19">
        <f t="shared" si="6"/>
        <v>0</v>
      </c>
      <c r="S55" s="16">
        <f t="shared" si="7"/>
        <v>700034223</v>
      </c>
      <c r="T55" s="68"/>
    </row>
    <row r="56" spans="1:20" ht="12.75" customHeight="1">
      <c r="A56" s="52" t="s">
        <v>249</v>
      </c>
      <c r="B56" s="80">
        <f>VLOOKUP(A56,Data!$E$2:$G$150,3,0)</f>
        <v>601252423</v>
      </c>
      <c r="C56" s="15">
        <f t="shared" si="10"/>
        <v>601252423</v>
      </c>
      <c r="D56" s="16">
        <f t="shared" si="11"/>
        <v>601252423</v>
      </c>
      <c r="E56" s="17"/>
      <c r="F56" s="18">
        <v>0</v>
      </c>
      <c r="G56" s="19">
        <f t="shared" si="2"/>
        <v>0</v>
      </c>
      <c r="H56" s="15">
        <f t="shared" si="3"/>
        <v>601252423</v>
      </c>
      <c r="I56" s="33">
        <f>VLOOKUP(A56,Data!$E$2:$R$150,14,0)</f>
        <v>26</v>
      </c>
      <c r="J56" s="68"/>
      <c r="K56" s="20"/>
      <c r="L56" s="52" t="s">
        <v>209</v>
      </c>
      <c r="M56" s="80">
        <f>VLOOKUP(L56,Data!$E$2:$Q$90,13,0)</f>
        <v>755980915</v>
      </c>
      <c r="N56" s="15">
        <f t="shared" si="4"/>
        <v>755980915</v>
      </c>
      <c r="O56" s="16">
        <f t="shared" si="5"/>
        <v>755980915</v>
      </c>
      <c r="P56" s="17"/>
      <c r="Q56" s="21">
        <v>0</v>
      </c>
      <c r="R56" s="19">
        <f t="shared" si="6"/>
        <v>0</v>
      </c>
      <c r="S56" s="16">
        <f t="shared" si="7"/>
        <v>755980915</v>
      </c>
      <c r="T56" s="68"/>
    </row>
    <row r="57" spans="1:20" ht="12.75" customHeight="1">
      <c r="A57" s="52" t="s">
        <v>250</v>
      </c>
      <c r="B57" s="80">
        <f>VLOOKUP(A57,Data!$E$2:$G$150,3,0)</f>
        <v>606326801</v>
      </c>
      <c r="C57" s="15">
        <f t="shared" si="10"/>
        <v>606326801</v>
      </c>
      <c r="D57" s="16">
        <f t="shared" si="11"/>
        <v>606326801</v>
      </c>
      <c r="E57" s="17"/>
      <c r="F57" s="18">
        <v>0</v>
      </c>
      <c r="G57" s="19">
        <f t="shared" si="2"/>
        <v>0</v>
      </c>
      <c r="H57" s="15">
        <f t="shared" si="3"/>
        <v>606326801</v>
      </c>
      <c r="I57" s="33">
        <f>VLOOKUP(A57,Data!$E$2:$R$150,14,0)</f>
        <v>26</v>
      </c>
      <c r="J57" s="68"/>
      <c r="K57" s="20"/>
      <c r="L57" s="52" t="s">
        <v>210</v>
      </c>
      <c r="M57" s="80">
        <f>VLOOKUP(L57,Data!$E$2:$Q$90,13,0)</f>
        <v>814724942</v>
      </c>
      <c r="N57" s="15">
        <f t="shared" si="4"/>
        <v>814724942</v>
      </c>
      <c r="O57" s="16">
        <f t="shared" si="5"/>
        <v>814724942</v>
      </c>
      <c r="P57" s="17"/>
      <c r="Q57" s="21">
        <v>0</v>
      </c>
      <c r="R57" s="19">
        <f t="shared" si="6"/>
        <v>0</v>
      </c>
      <c r="S57" s="16">
        <f t="shared" si="7"/>
        <v>814724942</v>
      </c>
      <c r="T57" s="68"/>
    </row>
    <row r="58" spans="1:20" ht="12.75" customHeight="1">
      <c r="A58" s="52" t="s">
        <v>251</v>
      </c>
      <c r="B58" s="80">
        <f>VLOOKUP(A58,Data!$E$2:$G$150,3,0)</f>
        <v>616475558</v>
      </c>
      <c r="C58" s="15">
        <f t="shared" si="10"/>
        <v>616475558</v>
      </c>
      <c r="D58" s="16">
        <f t="shared" si="11"/>
        <v>616475558</v>
      </c>
      <c r="E58" s="17"/>
      <c r="F58" s="18">
        <v>0</v>
      </c>
      <c r="G58" s="19">
        <f t="shared" si="2"/>
        <v>0</v>
      </c>
      <c r="H58" s="15">
        <f t="shared" si="3"/>
        <v>616475558</v>
      </c>
      <c r="I58" s="33">
        <f>VLOOKUP(A58,Data!$E$2:$R$150,14,0)</f>
        <v>26</v>
      </c>
      <c r="J58" s="68"/>
      <c r="K58" s="20"/>
      <c r="L58" s="52" t="s">
        <v>211</v>
      </c>
      <c r="M58" s="80">
        <f>VLOOKUP(L58,Data!$E$2:$Q$90,13,0)</f>
        <v>832348150</v>
      </c>
      <c r="N58" s="15">
        <f t="shared" si="4"/>
        <v>832348150</v>
      </c>
      <c r="O58" s="16">
        <f t="shared" si="5"/>
        <v>832348150</v>
      </c>
      <c r="P58" s="17"/>
      <c r="Q58" s="21">
        <v>0</v>
      </c>
      <c r="R58" s="19">
        <f t="shared" si="6"/>
        <v>0</v>
      </c>
      <c r="S58" s="16">
        <f t="shared" si="7"/>
        <v>832348150</v>
      </c>
      <c r="T58" s="68"/>
    </row>
    <row r="59" spans="1:20" ht="12.75" customHeight="1">
      <c r="A59" s="52" t="s">
        <v>252</v>
      </c>
      <c r="B59" s="80">
        <f>VLOOKUP(A59,Data!$E$2:$G$150,3,0)</f>
        <v>624594564</v>
      </c>
      <c r="C59" s="15">
        <f t="shared" si="10"/>
        <v>624594564</v>
      </c>
      <c r="D59" s="16">
        <f t="shared" si="11"/>
        <v>624594564</v>
      </c>
      <c r="E59" s="17"/>
      <c r="F59" s="18">
        <v>0</v>
      </c>
      <c r="G59" s="19">
        <f t="shared" si="2"/>
        <v>0</v>
      </c>
      <c r="H59" s="15">
        <f t="shared" si="3"/>
        <v>624594564</v>
      </c>
      <c r="I59" s="33">
        <f>VLOOKUP(A59,Data!$E$2:$R$150,14,0)</f>
        <v>26</v>
      </c>
      <c r="J59" s="68"/>
      <c r="K59" s="20"/>
      <c r="L59" s="52" t="s">
        <v>212</v>
      </c>
      <c r="M59" s="80">
        <f>VLOOKUP(L59,Data!$E$2:$Q$90,13,0)</f>
        <v>850852518</v>
      </c>
      <c r="N59" s="15">
        <f t="shared" si="4"/>
        <v>850852518</v>
      </c>
      <c r="O59" s="16">
        <f t="shared" si="5"/>
        <v>850852518</v>
      </c>
      <c r="P59" s="17"/>
      <c r="Q59" s="21">
        <v>0</v>
      </c>
      <c r="R59" s="19">
        <f t="shared" si="6"/>
        <v>0</v>
      </c>
      <c r="S59" s="16">
        <f t="shared" si="7"/>
        <v>850852518</v>
      </c>
      <c r="T59" s="68"/>
    </row>
    <row r="60" spans="1:20" ht="12.75" customHeight="1">
      <c r="A60" s="52" t="s">
        <v>253</v>
      </c>
      <c r="B60" s="80">
        <f>VLOOKUP(A60,Data!$E$2:$G$150,3,0)</f>
        <v>633525470</v>
      </c>
      <c r="C60" s="15">
        <f t="shared" si="10"/>
        <v>633525470</v>
      </c>
      <c r="D60" s="16">
        <f t="shared" si="11"/>
        <v>633525470</v>
      </c>
      <c r="E60" s="17"/>
      <c r="F60" s="18">
        <v>0</v>
      </c>
      <c r="G60" s="19">
        <f t="shared" si="2"/>
        <v>0</v>
      </c>
      <c r="H60" s="15">
        <f t="shared" si="3"/>
        <v>633525470</v>
      </c>
      <c r="I60" s="33">
        <f>VLOOKUP(A60,Data!$E$2:$R$150,14,0)</f>
        <v>26</v>
      </c>
      <c r="J60" s="68"/>
      <c r="K60" s="20"/>
      <c r="L60" s="52" t="s">
        <v>213</v>
      </c>
      <c r="M60" s="80">
        <f>VLOOKUP(L60,Data!$E$2:$Q$90,13,0)</f>
        <v>870282105</v>
      </c>
      <c r="N60" s="15">
        <f t="shared" si="4"/>
        <v>870282105</v>
      </c>
      <c r="O60" s="16">
        <f t="shared" si="5"/>
        <v>870282105</v>
      </c>
      <c r="P60" s="17"/>
      <c r="Q60" s="21">
        <v>0</v>
      </c>
      <c r="R60" s="19">
        <f t="shared" si="6"/>
        <v>0</v>
      </c>
      <c r="S60" s="16">
        <f t="shared" si="7"/>
        <v>870282105</v>
      </c>
      <c r="T60" s="68"/>
    </row>
    <row r="61" spans="1:20" ht="12.75" customHeight="1">
      <c r="A61" s="52" t="s">
        <v>254</v>
      </c>
      <c r="B61" s="80">
        <f>VLOOKUP(A61,Data!$E$2:$G$150,3,0)</f>
        <v>643349467</v>
      </c>
      <c r="C61" s="15">
        <f t="shared" si="10"/>
        <v>643349467</v>
      </c>
      <c r="D61" s="16">
        <f t="shared" si="11"/>
        <v>643349467</v>
      </c>
      <c r="E61" s="17"/>
      <c r="F61" s="18">
        <v>0</v>
      </c>
      <c r="G61" s="19">
        <f t="shared" si="2"/>
        <v>0</v>
      </c>
      <c r="H61" s="15">
        <f t="shared" si="3"/>
        <v>643349467</v>
      </c>
      <c r="I61" s="33">
        <f>VLOOKUP(A61,Data!$E$2:$R$150,14,0)</f>
        <v>26</v>
      </c>
      <c r="J61" s="68"/>
      <c r="K61" s="20"/>
      <c r="L61" s="52" t="s">
        <v>154</v>
      </c>
      <c r="M61" s="80">
        <f>VLOOKUP(L61,Data!$E$2:$Q$90,13,0)</f>
        <v>890683171</v>
      </c>
      <c r="N61" s="15">
        <f t="shared" si="4"/>
        <v>890683171</v>
      </c>
      <c r="O61" s="16">
        <f t="shared" si="5"/>
        <v>890683171</v>
      </c>
      <c r="P61" s="17"/>
      <c r="Q61" s="21">
        <v>0</v>
      </c>
      <c r="R61" s="19">
        <f t="shared" si="6"/>
        <v>0</v>
      </c>
      <c r="S61" s="16">
        <f t="shared" si="7"/>
        <v>890683171</v>
      </c>
      <c r="T61" s="68"/>
    </row>
    <row r="62" spans="1:20" ht="12.75" customHeight="1" thickBot="1">
      <c r="A62" s="52" t="s">
        <v>326</v>
      </c>
      <c r="B62" s="80">
        <f>VLOOKUP(A62,Data!$E$2:$G$150,3,0)</f>
        <v>654155864</v>
      </c>
      <c r="C62" s="15">
        <f t="shared" si="10"/>
        <v>654155864</v>
      </c>
      <c r="D62" s="16">
        <f t="shared" si="11"/>
        <v>654155864</v>
      </c>
      <c r="E62" s="17"/>
      <c r="F62" s="18">
        <v>0</v>
      </c>
      <c r="G62" s="19">
        <f t="shared" si="2"/>
        <v>0</v>
      </c>
      <c r="H62" s="15">
        <f t="shared" si="3"/>
        <v>654155864</v>
      </c>
      <c r="I62" s="33">
        <f>VLOOKUP(A62,Data!$E$2:$R$150,14,0)</f>
        <v>26</v>
      </c>
      <c r="J62" s="68"/>
      <c r="K62" s="20"/>
      <c r="L62" s="65" t="s">
        <v>155</v>
      </c>
      <c r="M62" s="87">
        <f>VLOOKUP(L62,Data!$E$2:$Q$90,13,0)</f>
        <v>899999999</v>
      </c>
      <c r="N62" s="26">
        <f t="shared" si="4"/>
        <v>899999999</v>
      </c>
      <c r="O62" s="27">
        <f t="shared" si="5"/>
        <v>899999999</v>
      </c>
      <c r="P62" s="17"/>
      <c r="Q62" s="69">
        <v>0</v>
      </c>
      <c r="R62" s="24">
        <f t="shared" si="6"/>
        <v>0</v>
      </c>
      <c r="S62" s="27">
        <f t="shared" si="7"/>
        <v>899999999</v>
      </c>
      <c r="T62" s="68"/>
    </row>
    <row r="63" spans="1:20" ht="12.75" customHeight="1">
      <c r="A63" s="52" t="s">
        <v>327</v>
      </c>
      <c r="B63" s="80">
        <f>VLOOKUP(A63,Data!$E$2:$G$150,3,0)</f>
        <v>691978251</v>
      </c>
      <c r="C63" s="15">
        <f t="shared" si="10"/>
        <v>691978251</v>
      </c>
      <c r="D63" s="16">
        <f t="shared" si="11"/>
        <v>691978251</v>
      </c>
      <c r="E63" s="17"/>
      <c r="F63" s="18">
        <v>0</v>
      </c>
      <c r="G63" s="19">
        <f t="shared" si="2"/>
        <v>0</v>
      </c>
      <c r="H63" s="15">
        <f t="shared" si="3"/>
        <v>691978251</v>
      </c>
      <c r="I63" s="33">
        <f>VLOOKUP(A63,Data!$E$2:$R$150,14,0)</f>
        <v>26</v>
      </c>
      <c r="J63" s="68"/>
      <c r="K63" s="20"/>
      <c r="L63"/>
      <c r="M63"/>
      <c r="N63"/>
      <c r="O63"/>
      <c r="P63"/>
      <c r="Q63"/>
      <c r="R63"/>
      <c r="S63"/>
      <c r="T63" s="68"/>
    </row>
    <row r="64" spans="1:20" ht="12.75" customHeight="1">
      <c r="A64" s="52" t="s">
        <v>328</v>
      </c>
      <c r="B64" s="80">
        <f>VLOOKUP(A64,Data!$E$2:$G$150,3,0)</f>
        <v>722236162</v>
      </c>
      <c r="C64" s="15">
        <f t="shared" si="10"/>
        <v>722236162</v>
      </c>
      <c r="D64" s="16">
        <f t="shared" si="11"/>
        <v>722236162</v>
      </c>
      <c r="E64" s="17"/>
      <c r="F64" s="18">
        <v>0</v>
      </c>
      <c r="G64" s="19">
        <f t="shared" si="2"/>
        <v>0</v>
      </c>
      <c r="H64" s="15">
        <f t="shared" si="3"/>
        <v>722236162</v>
      </c>
      <c r="I64" s="33">
        <f>VLOOKUP(A64,Data!$E$2:$R$150,14,0)</f>
        <v>27</v>
      </c>
      <c r="J64" s="68"/>
      <c r="K64" s="20"/>
      <c r="L64"/>
      <c r="M64"/>
      <c r="N64"/>
      <c r="O64"/>
      <c r="P64"/>
      <c r="Q64"/>
      <c r="R64"/>
      <c r="S64"/>
      <c r="T64" s="68"/>
    </row>
    <row r="65" spans="1:20" ht="12.75" customHeight="1">
      <c r="A65" s="52" t="s">
        <v>329</v>
      </c>
      <c r="B65" s="80">
        <f>VLOOKUP(A65,Data!$E$2:$G$150,3,0)</f>
        <v>755519863</v>
      </c>
      <c r="C65" s="15">
        <f t="shared" si="10"/>
        <v>755519863</v>
      </c>
      <c r="D65" s="16">
        <f t="shared" si="11"/>
        <v>755519863</v>
      </c>
      <c r="E65" s="17"/>
      <c r="F65" s="18">
        <v>0</v>
      </c>
      <c r="G65" s="19">
        <f t="shared" si="2"/>
        <v>0</v>
      </c>
      <c r="H65" s="15">
        <f t="shared" si="3"/>
        <v>755519863</v>
      </c>
      <c r="I65" s="33">
        <f>VLOOKUP(A65,Data!$E$2:$R$150,14,0)</f>
        <v>27</v>
      </c>
      <c r="J65" s="68"/>
      <c r="K65" s="20"/>
      <c r="T65" s="68"/>
    </row>
    <row r="66" spans="1:9" ht="12.75" customHeight="1">
      <c r="A66" s="52" t="s">
        <v>330</v>
      </c>
      <c r="B66" s="80">
        <f>VLOOKUP(A66,Data!$E$2:$G$150,3,0)</f>
        <v>792131935</v>
      </c>
      <c r="C66" s="15">
        <f t="shared" si="10"/>
        <v>792131935</v>
      </c>
      <c r="D66" s="16">
        <f t="shared" si="11"/>
        <v>792131935</v>
      </c>
      <c r="E66" s="17"/>
      <c r="F66" s="18">
        <v>0</v>
      </c>
      <c r="G66" s="19">
        <f t="shared" si="2"/>
        <v>0</v>
      </c>
      <c r="H66" s="15">
        <f t="shared" si="3"/>
        <v>792131935</v>
      </c>
      <c r="I66" s="33">
        <f>VLOOKUP(A66,Data!$E$2:$R$150,14,0)</f>
        <v>27</v>
      </c>
    </row>
    <row r="67" spans="1:9" ht="12.75" customHeight="1">
      <c r="A67" s="52" t="s">
        <v>331</v>
      </c>
      <c r="B67" s="80">
        <f>VLOOKUP(A67,Data!$E$2:$G$150,3,0)</f>
        <v>832405213</v>
      </c>
      <c r="C67" s="15">
        <f t="shared" si="10"/>
        <v>832405213</v>
      </c>
      <c r="D67" s="16">
        <f t="shared" si="11"/>
        <v>832405213</v>
      </c>
      <c r="E67" s="17"/>
      <c r="F67" s="18">
        <v>0</v>
      </c>
      <c r="G67" s="19">
        <f t="shared" si="2"/>
        <v>0</v>
      </c>
      <c r="H67" s="15">
        <f t="shared" si="3"/>
        <v>832405213</v>
      </c>
      <c r="I67" s="33">
        <f>VLOOKUP(A67,Data!$E$2:$R$150,14,0)</f>
        <v>27</v>
      </c>
    </row>
    <row r="68" spans="1:9" ht="12.75" customHeight="1">
      <c r="A68" s="52" t="s">
        <v>332</v>
      </c>
      <c r="B68" s="80">
        <f>VLOOKUP(A68,Data!$E$2:$G$150,3,0)</f>
        <v>912951771</v>
      </c>
      <c r="C68" s="15">
        <f t="shared" si="10"/>
        <v>912951771</v>
      </c>
      <c r="D68" s="16">
        <f t="shared" si="11"/>
        <v>912951771</v>
      </c>
      <c r="E68" s="17"/>
      <c r="F68" s="18">
        <v>0</v>
      </c>
      <c r="G68" s="19">
        <f t="shared" si="2"/>
        <v>0</v>
      </c>
      <c r="H68" s="15">
        <f t="shared" si="3"/>
        <v>912951771</v>
      </c>
      <c r="I68" s="33">
        <f>VLOOKUP(A68,Data!$E$2:$R$150,14,0)</f>
        <v>27</v>
      </c>
    </row>
    <row r="69" spans="1:9" ht="12.75" customHeight="1">
      <c r="A69" s="52" t="s">
        <v>333</v>
      </c>
      <c r="B69" s="80">
        <f>VLOOKUP(A69,Data!$E$2:$G$150,3,0)</f>
        <v>977389016</v>
      </c>
      <c r="C69" s="15">
        <f t="shared" si="10"/>
        <v>977389016</v>
      </c>
      <c r="D69" s="16">
        <f t="shared" si="11"/>
        <v>977389016</v>
      </c>
      <c r="E69" s="17"/>
      <c r="F69" s="18">
        <v>0</v>
      </c>
      <c r="G69" s="19">
        <f t="shared" si="2"/>
        <v>0</v>
      </c>
      <c r="H69" s="15">
        <f t="shared" si="3"/>
        <v>977389016</v>
      </c>
      <c r="I69" s="33">
        <f>VLOOKUP(A69,Data!$E$2:$R$150,14,0)</f>
        <v>27</v>
      </c>
    </row>
    <row r="70" spans="1:9" ht="12.75" customHeight="1">
      <c r="A70" s="52" t="s">
        <v>334</v>
      </c>
      <c r="B70" s="80">
        <f>VLOOKUP(A70,Data!$E$2:$G$150,3,0)</f>
        <v>1031157636</v>
      </c>
      <c r="C70" s="15">
        <f t="shared" si="10"/>
        <v>1031157636</v>
      </c>
      <c r="D70" s="16">
        <f t="shared" si="11"/>
        <v>1031157636</v>
      </c>
      <c r="E70" s="17"/>
      <c r="F70" s="18">
        <v>0</v>
      </c>
      <c r="G70" s="19">
        <f t="shared" si="2"/>
        <v>0</v>
      </c>
      <c r="H70" s="15">
        <f t="shared" si="3"/>
        <v>1031157636</v>
      </c>
      <c r="I70" s="33">
        <f>VLOOKUP(A70,Data!$E$2:$R$150,14,0)</f>
        <v>27</v>
      </c>
    </row>
    <row r="71" spans="1:9" ht="12">
      <c r="A71" s="52" t="s">
        <v>335</v>
      </c>
      <c r="B71" s="80">
        <f>VLOOKUP(A71,Data!$E$2:$G$150,3,0)</f>
        <v>1153302698</v>
      </c>
      <c r="C71" s="15">
        <f t="shared" si="10"/>
        <v>1153302698</v>
      </c>
      <c r="D71" s="16">
        <f t="shared" si="11"/>
        <v>1153302698</v>
      </c>
      <c r="E71" s="17"/>
      <c r="F71" s="18">
        <v>0</v>
      </c>
      <c r="G71" s="19">
        <f t="shared" si="2"/>
        <v>0</v>
      </c>
      <c r="H71" s="15">
        <f t="shared" si="3"/>
        <v>1153302698</v>
      </c>
      <c r="I71" s="33">
        <f>VLOOKUP(A71,Data!$E$2:$R$150,14,0)</f>
        <v>27</v>
      </c>
    </row>
    <row r="72" spans="1:9" ht="12">
      <c r="A72" s="52" t="s">
        <v>336</v>
      </c>
      <c r="B72" s="80">
        <f>VLOOKUP(A72,Data!$E$2:$G$150,3,0)</f>
        <v>1236233433</v>
      </c>
      <c r="C72" s="15">
        <f t="shared" si="10"/>
        <v>1236233433</v>
      </c>
      <c r="D72" s="16">
        <f t="shared" si="11"/>
        <v>1236233433</v>
      </c>
      <c r="E72" s="17"/>
      <c r="F72" s="18">
        <v>0</v>
      </c>
      <c r="G72" s="19">
        <f t="shared" si="2"/>
        <v>0</v>
      </c>
      <c r="H72" s="15">
        <f t="shared" si="3"/>
        <v>1236233433</v>
      </c>
      <c r="I72" s="33">
        <f>VLOOKUP(A72,Data!$E$2:$R$150,14,0)</f>
        <v>27</v>
      </c>
    </row>
    <row r="73" spans="1:9" ht="12.75" thickBot="1">
      <c r="A73" s="52" t="s">
        <v>337</v>
      </c>
      <c r="B73" s="80">
        <f>VLOOKUP(A73,Data!$E$2:$G$150,3,0)</f>
        <v>1650887110</v>
      </c>
      <c r="C73" s="15">
        <f t="shared" si="10"/>
        <v>1650887110</v>
      </c>
      <c r="D73" s="16">
        <f t="shared" si="11"/>
        <v>1650887110</v>
      </c>
      <c r="E73" s="17"/>
      <c r="F73" s="70">
        <v>0</v>
      </c>
      <c r="G73" s="24">
        <f t="shared" si="2"/>
        <v>0</v>
      </c>
      <c r="H73" s="15">
        <f t="shared" si="3"/>
        <v>1650887110</v>
      </c>
      <c r="I73" s="71">
        <f>VLOOKUP(A73,Data!$E$2:$R$150,14,0)</f>
        <v>27</v>
      </c>
    </row>
    <row r="74" spans="1:9" ht="13.5" customHeight="1">
      <c r="A74" s="88" t="s">
        <v>338</v>
      </c>
      <c r="B74" s="89"/>
      <c r="C74" s="28">
        <f>SUM(C14:C43)</f>
        <v>11444349295</v>
      </c>
      <c r="D74" s="29">
        <f>SUM(D14:D43)</f>
        <v>11444349295</v>
      </c>
      <c r="E74" s="38"/>
      <c r="F74" s="42"/>
      <c r="G74" s="14"/>
      <c r="H74" s="30">
        <f>SUM(H14:H43)</f>
        <v>11444349295</v>
      </c>
      <c r="I74" s="34"/>
    </row>
    <row r="75" spans="1:8" ht="13.5" customHeight="1">
      <c r="A75" s="92" t="s">
        <v>339</v>
      </c>
      <c r="B75" s="93"/>
      <c r="C75" s="43">
        <f>SUM(C44:C63)</f>
        <v>12050212202</v>
      </c>
      <c r="D75" s="44">
        <f>SUM(D44:D63)</f>
        <v>12050212202</v>
      </c>
      <c r="E75" s="17"/>
      <c r="H75" s="45">
        <f>SUM(H44:H63)</f>
        <v>12050212202</v>
      </c>
    </row>
    <row r="76" spans="1:8" ht="14.25" customHeight="1" thickBot="1">
      <c r="A76" s="94" t="s">
        <v>340</v>
      </c>
      <c r="B76" s="95"/>
      <c r="C76" s="46">
        <f>SUM(C64:C73)</f>
        <v>10064214837</v>
      </c>
      <c r="D76" s="47">
        <f>SUM(D64:D73)</f>
        <v>10064214837</v>
      </c>
      <c r="E76" s="17"/>
      <c r="H76" s="48">
        <f>SUM(H64:H73)</f>
        <v>10064214837</v>
      </c>
    </row>
    <row r="151" spans="1:3" ht="12">
      <c r="A151" s="3" t="s">
        <v>145</v>
      </c>
      <c r="B151" s="3" t="b">
        <v>0</v>
      </c>
      <c r="C151" s="3">
        <f>IF(B151=TRUE,C3/100,0)</f>
        <v>0</v>
      </c>
    </row>
    <row r="152" spans="1:3" ht="12">
      <c r="A152" s="3" t="s">
        <v>146</v>
      </c>
      <c r="B152" s="3" t="b">
        <v>0</v>
      </c>
      <c r="C152" s="3">
        <f>IF(B152=TRUE,0.5,0)</f>
        <v>0</v>
      </c>
    </row>
    <row r="153" spans="1:3" ht="12">
      <c r="A153" s="3" t="s">
        <v>341</v>
      </c>
      <c r="B153" s="3" t="b">
        <v>0</v>
      </c>
      <c r="C153" s="3">
        <f>IF(B153=TRUE,0.5,0)</f>
        <v>0</v>
      </c>
    </row>
    <row r="154" spans="1:3" ht="12">
      <c r="A154" s="31" t="s">
        <v>147</v>
      </c>
      <c r="B154" s="3" t="b">
        <v>0</v>
      </c>
      <c r="C154" s="3">
        <f>IF(B154=TRUE,C6*0.05,0)</f>
        <v>0</v>
      </c>
    </row>
    <row r="155" spans="1:3" ht="12">
      <c r="A155" s="32" t="s">
        <v>148</v>
      </c>
      <c r="B155" s="3" t="b">
        <v>0</v>
      </c>
      <c r="C155" s="3">
        <f>IF(B155=TRUE,C7*0.1,0)</f>
        <v>0</v>
      </c>
    </row>
    <row r="156" ht="12">
      <c r="A156" s="32"/>
    </row>
    <row r="157" spans="1:3" ht="12">
      <c r="A157" s="3" t="s">
        <v>149</v>
      </c>
      <c r="B157" s="3" t="b">
        <v>0</v>
      </c>
      <c r="C157" s="3">
        <f>IF(B157=TRUE,1-C9,1)</f>
        <v>1</v>
      </c>
    </row>
    <row r="158" spans="1:4" ht="12">
      <c r="A158" s="3" t="s">
        <v>150</v>
      </c>
      <c r="B158" s="3" t="b">
        <v>0</v>
      </c>
      <c r="C158" s="3">
        <f>IF(B158=TRUE,C10,1)</f>
        <v>1</v>
      </c>
      <c r="D158" s="3">
        <f>IF(B158=TRUE,IF(C10&gt;2,1+(C10-2)*0.1,1),1)</f>
        <v>1</v>
      </c>
    </row>
    <row r="159" ht="12">
      <c r="A159" s="3"/>
    </row>
    <row r="160" spans="1:3" ht="12">
      <c r="A160" s="3" t="s">
        <v>151</v>
      </c>
      <c r="B160" s="3" t="b">
        <v>0</v>
      </c>
      <c r="C160" s="3">
        <f>IF(B160=TRUE,H4,1)</f>
        <v>1</v>
      </c>
    </row>
    <row r="161" spans="1:3" ht="12">
      <c r="A161" s="3" t="s">
        <v>342</v>
      </c>
      <c r="B161" s="3" t="b">
        <v>0</v>
      </c>
      <c r="C161" s="3">
        <f>IF(B161=TRUE,H5,1)</f>
        <v>1</v>
      </c>
    </row>
    <row r="162" spans="1:3" ht="12">
      <c r="A162" s="3" t="s">
        <v>152</v>
      </c>
      <c r="B162" s="3" t="b">
        <v>0</v>
      </c>
      <c r="C162" s="3">
        <f>IF(B162=TRUE,1+H6*0.05,1)</f>
        <v>1</v>
      </c>
    </row>
    <row r="163" ht="12">
      <c r="A163" s="3"/>
    </row>
    <row r="164" spans="1:3" ht="12">
      <c r="A164" s="3" t="s">
        <v>153</v>
      </c>
      <c r="B164" s="3" t="b">
        <v>0</v>
      </c>
      <c r="C164" s="3">
        <f>IF(B164=TRUE,H8,1)</f>
        <v>1</v>
      </c>
    </row>
  </sheetData>
  <mergeCells count="3">
    <mergeCell ref="A75:B75"/>
    <mergeCell ref="A76:B76"/>
    <mergeCell ref="A74:B74"/>
  </mergeCells>
  <dataValidations count="9">
    <dataValidation type="list" allowBlank="1" showInputMessage="1" showErrorMessage="1" sqref="H2">
      <formula1>MOB</formula1>
    </dataValidation>
    <dataValidation type="list" allowBlank="1" showInputMessage="1" showErrorMessage="1" sqref="C3">
      <formula1>"25,50,75,100"</formula1>
    </dataValidation>
    <dataValidation type="list" allowBlank="1" showInputMessage="1" showErrorMessage="1" sqref="C9">
      <formula1>"1%,2%,3%,4%,5%,6%,7%,8%,9%,10%,11%,12%,13%,14%,15%,16%,17%,18%,19%,20%,21%,22%,23%,24%,25%,26%,27%,28%,29%,30%,31%,32%,33%,34%,35%,36%,37%,38%,39%,40%,41%,42%,43%,44%,45%,46%,47%,48%,49%,50%"</formula1>
    </dataValidation>
    <dataValidation type="list" allowBlank="1" showInputMessage="1" showErrorMessage="1" sqref="H8">
      <formula1>"1.25,1.5,2"</formula1>
    </dataValidation>
    <dataValidation type="list" allowBlank="1" showInputMessage="1" showErrorMessage="1" sqref="C6:C7">
      <formula1>"1,2,3,4"</formula1>
    </dataValidation>
    <dataValidation type="list" allowBlank="1" showInputMessage="1" showErrorMessage="1" sqref="C2">
      <formula1>"三次"</formula1>
    </dataValidation>
    <dataValidation type="list" allowBlank="1" showInputMessage="1" showErrorMessage="1" sqref="C10 H6">
      <formula1>"1,2,3,4,5,6,7,8,9,10,11,12"</formula1>
    </dataValidation>
    <dataValidation type="list" allowBlank="1" showInputMessage="1" showErrorMessage="1" sqref="H4">
      <formula1>"110%,120%,130%,140%,150%,160%,180%,200%"</formula1>
    </dataValidation>
    <dataValidation type="list" allowBlank="1" showInputMessage="1" showErrorMessage="1" sqref="H5">
      <formula1>"136%,147%,158%,169%,180%"</formula1>
    </dataValidation>
  </dataValidations>
  <printOptions/>
  <pageMargins left="0.75" right="0.75" top="1" bottom="1" header="0.512" footer="0.512"/>
  <pageSetup orientation="portrait" paperSize="9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50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2" max="3" width="9.125" style="1" bestFit="1" customWidth="1"/>
    <col min="4" max="4" width="2.625" style="0" customWidth="1"/>
    <col min="5" max="5" width="10.75390625" style="0" bestFit="1" customWidth="1"/>
    <col min="6" max="6" width="10.625" style="1" bestFit="1" customWidth="1"/>
    <col min="7" max="7" width="11.75390625" style="0" bestFit="1" customWidth="1"/>
    <col min="8" max="8" width="8.50390625" style="0" bestFit="1" customWidth="1"/>
    <col min="9" max="9" width="9.125" style="0" bestFit="1" customWidth="1"/>
    <col min="10" max="10" width="9.625" style="0" bestFit="1" customWidth="1"/>
    <col min="11" max="11" width="8.625" style="0" bestFit="1" customWidth="1"/>
    <col min="12" max="12" width="9.625" style="0" bestFit="1" customWidth="1"/>
    <col min="13" max="13" width="10.625" style="0" bestFit="1" customWidth="1"/>
    <col min="16" max="16" width="9.125" style="0" bestFit="1" customWidth="1"/>
    <col min="17" max="17" width="11.00390625" style="0" bestFit="1" customWidth="1"/>
    <col min="18" max="18" width="6.50390625" style="0" bestFit="1" customWidth="1"/>
    <col min="20" max="20" width="4.00390625" style="0" bestFit="1" customWidth="1"/>
  </cols>
  <sheetData>
    <row r="1" spans="1:18" ht="13.5">
      <c r="A1" t="s">
        <v>257</v>
      </c>
      <c r="B1" s="1" t="s">
        <v>258</v>
      </c>
      <c r="C1" s="1" t="s">
        <v>259</v>
      </c>
      <c r="F1" t="s">
        <v>0</v>
      </c>
      <c r="G1" t="s">
        <v>1</v>
      </c>
      <c r="H1" t="s">
        <v>2</v>
      </c>
      <c r="I1" t="s">
        <v>3</v>
      </c>
      <c r="J1" t="s">
        <v>4</v>
      </c>
      <c r="K1" t="s">
        <v>5</v>
      </c>
      <c r="L1" t="s">
        <v>6</v>
      </c>
      <c r="M1" t="s">
        <v>7</v>
      </c>
      <c r="N1" t="s">
        <v>8</v>
      </c>
      <c r="O1" t="s">
        <v>9</v>
      </c>
      <c r="P1" t="s">
        <v>10</v>
      </c>
      <c r="Q1" t="s">
        <v>260</v>
      </c>
      <c r="R1" t="s">
        <v>261</v>
      </c>
    </row>
    <row r="2" spans="1:20" ht="13.5">
      <c r="A2" t="s">
        <v>255</v>
      </c>
      <c r="B2" s="1">
        <v>1</v>
      </c>
      <c r="C2" s="1">
        <v>1</v>
      </c>
      <c r="E2" t="s">
        <v>12</v>
      </c>
      <c r="F2" s="1">
        <v>9</v>
      </c>
      <c r="G2">
        <v>10</v>
      </c>
      <c r="H2">
        <v>10</v>
      </c>
      <c r="I2">
        <v>30</v>
      </c>
      <c r="J2">
        <v>144</v>
      </c>
      <c r="K2">
        <v>11</v>
      </c>
      <c r="L2">
        <v>60</v>
      </c>
      <c r="M2">
        <v>288</v>
      </c>
      <c r="N2">
        <v>30</v>
      </c>
      <c r="O2">
        <v>27434</v>
      </c>
      <c r="P2">
        <v>72</v>
      </c>
      <c r="Q2">
        <v>100000</v>
      </c>
      <c r="R2">
        <v>3</v>
      </c>
      <c r="S2" t="s">
        <v>262</v>
      </c>
      <c r="T2">
        <v>4</v>
      </c>
    </row>
    <row r="3" spans="1:20" ht="13.5">
      <c r="A3" t="s">
        <v>11</v>
      </c>
      <c r="B3" s="1">
        <v>1857</v>
      </c>
      <c r="C3" s="1">
        <v>1128</v>
      </c>
      <c r="E3" t="s">
        <v>13</v>
      </c>
      <c r="F3" s="1">
        <v>16</v>
      </c>
      <c r="G3">
        <v>18</v>
      </c>
      <c r="H3">
        <v>18</v>
      </c>
      <c r="I3">
        <v>43</v>
      </c>
      <c r="J3">
        <v>184</v>
      </c>
      <c r="K3">
        <v>20</v>
      </c>
      <c r="L3">
        <v>86</v>
      </c>
      <c r="M3">
        <v>368</v>
      </c>
      <c r="N3">
        <v>43</v>
      </c>
      <c r="O3">
        <v>27434</v>
      </c>
      <c r="P3">
        <v>92</v>
      </c>
      <c r="Q3">
        <v>160000</v>
      </c>
      <c r="R3">
        <v>3</v>
      </c>
      <c r="S3" t="s">
        <v>14</v>
      </c>
      <c r="T3">
        <v>5</v>
      </c>
    </row>
    <row r="4" spans="1:20" ht="13.5">
      <c r="A4" t="s">
        <v>391</v>
      </c>
      <c r="B4" s="1">
        <v>3345</v>
      </c>
      <c r="C4" s="1">
        <v>1507</v>
      </c>
      <c r="E4" t="s">
        <v>16</v>
      </c>
      <c r="F4" s="1">
        <v>25</v>
      </c>
      <c r="G4" s="2">
        <v>28</v>
      </c>
      <c r="H4" s="2">
        <v>28</v>
      </c>
      <c r="I4" s="2">
        <v>58</v>
      </c>
      <c r="J4" s="2">
        <v>284</v>
      </c>
      <c r="K4" s="2">
        <v>31</v>
      </c>
      <c r="L4" s="2">
        <v>116</v>
      </c>
      <c r="M4" s="2">
        <v>568</v>
      </c>
      <c r="N4">
        <v>58</v>
      </c>
      <c r="O4">
        <v>27434</v>
      </c>
      <c r="P4">
        <v>142</v>
      </c>
      <c r="Q4">
        <v>232000</v>
      </c>
      <c r="R4">
        <v>3</v>
      </c>
      <c r="S4" t="s">
        <v>17</v>
      </c>
      <c r="T4">
        <v>6</v>
      </c>
    </row>
    <row r="5" spans="1:20" ht="13.5">
      <c r="A5" t="s">
        <v>15</v>
      </c>
      <c r="B5" s="1">
        <v>4140</v>
      </c>
      <c r="C5" s="1">
        <v>3165</v>
      </c>
      <c r="E5" t="s">
        <v>18</v>
      </c>
      <c r="F5" s="1">
        <v>36</v>
      </c>
      <c r="G5" s="2">
        <v>40</v>
      </c>
      <c r="H5" s="2">
        <v>40</v>
      </c>
      <c r="I5" s="2">
        <v>76</v>
      </c>
      <c r="J5" s="2">
        <v>348</v>
      </c>
      <c r="K5" s="2">
        <v>44</v>
      </c>
      <c r="L5" s="2">
        <v>152</v>
      </c>
      <c r="M5" s="2">
        <v>696</v>
      </c>
      <c r="N5">
        <v>76</v>
      </c>
      <c r="O5">
        <v>27434</v>
      </c>
      <c r="P5">
        <v>174</v>
      </c>
      <c r="Q5">
        <v>318400</v>
      </c>
      <c r="R5">
        <v>3</v>
      </c>
      <c r="S5" t="s">
        <v>263</v>
      </c>
      <c r="T5">
        <v>10</v>
      </c>
    </row>
    <row r="6" spans="1:20" ht="13.5">
      <c r="A6" t="s">
        <v>392</v>
      </c>
      <c r="B6" s="1">
        <v>5980</v>
      </c>
      <c r="C6" s="1">
        <v>3450</v>
      </c>
      <c r="E6" t="s">
        <v>20</v>
      </c>
      <c r="F6" s="1">
        <v>77</v>
      </c>
      <c r="G6" s="2">
        <v>85</v>
      </c>
      <c r="H6" s="2">
        <v>91</v>
      </c>
      <c r="I6" s="2">
        <v>116</v>
      </c>
      <c r="J6" s="2">
        <v>603</v>
      </c>
      <c r="K6" s="2">
        <v>100</v>
      </c>
      <c r="L6" s="2">
        <v>232</v>
      </c>
      <c r="M6" s="2">
        <v>1206</v>
      </c>
      <c r="N6">
        <v>116</v>
      </c>
      <c r="O6">
        <v>27434</v>
      </c>
      <c r="P6">
        <v>301</v>
      </c>
      <c r="Q6">
        <v>413400</v>
      </c>
      <c r="R6">
        <v>4</v>
      </c>
      <c r="S6" t="s">
        <v>264</v>
      </c>
      <c r="T6">
        <v>12</v>
      </c>
    </row>
    <row r="7" spans="1:20" ht="13.5">
      <c r="A7" t="s">
        <v>19</v>
      </c>
      <c r="B7" s="1">
        <v>5115</v>
      </c>
      <c r="C7" s="1">
        <v>4356</v>
      </c>
      <c r="E7" t="s">
        <v>21</v>
      </c>
      <c r="F7" s="1">
        <v>112</v>
      </c>
      <c r="G7" s="2">
        <v>123</v>
      </c>
      <c r="H7" s="2">
        <v>151</v>
      </c>
      <c r="I7" s="2">
        <v>180</v>
      </c>
      <c r="J7" s="2">
        <v>887</v>
      </c>
      <c r="K7" s="2">
        <v>166</v>
      </c>
      <c r="L7" s="2">
        <v>360</v>
      </c>
      <c r="M7" s="2">
        <v>1774</v>
      </c>
      <c r="N7">
        <v>180</v>
      </c>
      <c r="O7">
        <v>27434</v>
      </c>
      <c r="P7">
        <v>443</v>
      </c>
      <c r="Q7">
        <v>498976</v>
      </c>
      <c r="R7">
        <v>4</v>
      </c>
      <c r="S7" t="s">
        <v>9</v>
      </c>
      <c r="T7">
        <v>11</v>
      </c>
    </row>
    <row r="8" spans="1:20" ht="13.5">
      <c r="A8" t="s">
        <v>393</v>
      </c>
      <c r="B8" s="1">
        <v>8823</v>
      </c>
      <c r="C8" s="1">
        <v>4048</v>
      </c>
      <c r="E8" t="s">
        <v>22</v>
      </c>
      <c r="F8" s="1">
        <v>153</v>
      </c>
      <c r="G8" s="2">
        <v>168</v>
      </c>
      <c r="H8" s="2">
        <v>205</v>
      </c>
      <c r="I8" s="2">
        <v>220</v>
      </c>
      <c r="J8" s="2">
        <v>1096</v>
      </c>
      <c r="K8" s="2">
        <v>226</v>
      </c>
      <c r="L8" s="2">
        <v>440</v>
      </c>
      <c r="M8" s="2">
        <v>2192</v>
      </c>
      <c r="N8">
        <v>220</v>
      </c>
      <c r="O8">
        <v>27434</v>
      </c>
      <c r="P8">
        <v>548</v>
      </c>
      <c r="Q8">
        <v>593066</v>
      </c>
      <c r="R8">
        <v>4</v>
      </c>
      <c r="S8" t="s">
        <v>260</v>
      </c>
      <c r="T8">
        <v>13</v>
      </c>
    </row>
    <row r="9" spans="1:20" ht="13.5">
      <c r="A9" t="s">
        <v>394</v>
      </c>
      <c r="B9" s="1">
        <v>20808</v>
      </c>
      <c r="C9" s="1">
        <v>11892</v>
      </c>
      <c r="E9" t="s">
        <v>24</v>
      </c>
      <c r="F9" s="1">
        <v>200</v>
      </c>
      <c r="G9" s="2">
        <v>220</v>
      </c>
      <c r="H9" s="2">
        <v>268</v>
      </c>
      <c r="I9" s="2">
        <v>272</v>
      </c>
      <c r="J9" s="2">
        <v>1598</v>
      </c>
      <c r="K9" s="2">
        <v>295</v>
      </c>
      <c r="L9" s="2">
        <v>544</v>
      </c>
      <c r="M9" s="2">
        <v>3196</v>
      </c>
      <c r="N9">
        <v>272</v>
      </c>
      <c r="O9">
        <v>27434</v>
      </c>
      <c r="P9">
        <v>799</v>
      </c>
      <c r="Q9">
        <v>696564</v>
      </c>
      <c r="R9">
        <v>4</v>
      </c>
      <c r="S9" t="s">
        <v>261</v>
      </c>
      <c r="T9">
        <v>14</v>
      </c>
    </row>
    <row r="10" spans="1:18" ht="13.5">
      <c r="A10" t="s">
        <v>23</v>
      </c>
      <c r="B10" s="1">
        <v>7345</v>
      </c>
      <c r="C10" s="1">
        <v>5346</v>
      </c>
      <c r="E10" t="s">
        <v>25</v>
      </c>
      <c r="F10" s="1">
        <v>253</v>
      </c>
      <c r="G10" s="2">
        <v>278</v>
      </c>
      <c r="H10" s="2">
        <v>340</v>
      </c>
      <c r="I10" s="2">
        <v>336</v>
      </c>
      <c r="J10" s="2">
        <v>2540</v>
      </c>
      <c r="K10" s="2">
        <v>374</v>
      </c>
      <c r="L10" s="2">
        <v>672</v>
      </c>
      <c r="M10" s="2">
        <v>5080</v>
      </c>
      <c r="N10">
        <v>336</v>
      </c>
      <c r="O10">
        <v>27434</v>
      </c>
      <c r="P10">
        <v>1270</v>
      </c>
      <c r="Q10">
        <v>903561</v>
      </c>
      <c r="R10">
        <v>4</v>
      </c>
    </row>
    <row r="11" spans="1:18" ht="13.5">
      <c r="A11" t="s">
        <v>395</v>
      </c>
      <c r="B11" s="1">
        <v>5404</v>
      </c>
      <c r="C11" s="1">
        <v>3216</v>
      </c>
      <c r="E11" t="s">
        <v>26</v>
      </c>
      <c r="F11" s="1">
        <v>320</v>
      </c>
      <c r="G11" s="2">
        <v>400</v>
      </c>
      <c r="I11" s="2">
        <v>520</v>
      </c>
      <c r="J11" s="2">
        <v>3676</v>
      </c>
      <c r="L11" s="2">
        <v>1040</v>
      </c>
      <c r="M11" s="2">
        <v>7352</v>
      </c>
      <c r="N11">
        <v>520</v>
      </c>
      <c r="O11">
        <v>27434</v>
      </c>
      <c r="P11">
        <v>1838</v>
      </c>
      <c r="Q11">
        <v>1069159</v>
      </c>
      <c r="R11">
        <v>5</v>
      </c>
    </row>
    <row r="12" spans="1:18" ht="13.5">
      <c r="A12" t="s">
        <v>396</v>
      </c>
      <c r="B12" s="1">
        <v>9705</v>
      </c>
      <c r="C12" s="1">
        <v>5818</v>
      </c>
      <c r="E12" t="s">
        <v>27</v>
      </c>
      <c r="F12" s="1">
        <v>385</v>
      </c>
      <c r="G12" s="2">
        <v>481</v>
      </c>
      <c r="I12" s="2">
        <v>604</v>
      </c>
      <c r="J12" s="2">
        <v>4290</v>
      </c>
      <c r="L12" s="2">
        <v>1208</v>
      </c>
      <c r="M12" s="2">
        <v>8580</v>
      </c>
      <c r="N12">
        <v>604</v>
      </c>
      <c r="O12">
        <v>27434</v>
      </c>
      <c r="P12">
        <v>2145</v>
      </c>
      <c r="Q12">
        <v>1267876</v>
      </c>
      <c r="R12">
        <v>5</v>
      </c>
    </row>
    <row r="13" spans="1:18" ht="13.5">
      <c r="A13" t="s">
        <v>397</v>
      </c>
      <c r="B13" s="1">
        <v>73500</v>
      </c>
      <c r="C13" s="1">
        <v>57000</v>
      </c>
      <c r="E13" t="s">
        <v>28</v>
      </c>
      <c r="F13" s="1">
        <v>490</v>
      </c>
      <c r="G13" s="2">
        <v>613</v>
      </c>
      <c r="I13" s="2">
        <v>699</v>
      </c>
      <c r="J13" s="2">
        <v>4946</v>
      </c>
      <c r="L13" s="2">
        <v>1398</v>
      </c>
      <c r="M13" s="2">
        <v>9892</v>
      </c>
      <c r="N13">
        <v>699</v>
      </c>
      <c r="O13">
        <v>27434</v>
      </c>
      <c r="P13">
        <v>2473</v>
      </c>
      <c r="Q13">
        <v>1506337</v>
      </c>
      <c r="R13">
        <v>5</v>
      </c>
    </row>
    <row r="14" spans="1:18" ht="13.5">
      <c r="A14" t="s">
        <v>398</v>
      </c>
      <c r="B14" s="1">
        <v>108000</v>
      </c>
      <c r="C14" s="1">
        <v>82500</v>
      </c>
      <c r="E14" t="s">
        <v>29</v>
      </c>
      <c r="F14" s="1">
        <v>585</v>
      </c>
      <c r="G14" s="2">
        <v>731</v>
      </c>
      <c r="I14" s="2">
        <v>802</v>
      </c>
      <c r="J14" s="2">
        <v>6679</v>
      </c>
      <c r="L14" s="2">
        <v>1604</v>
      </c>
      <c r="M14" s="2">
        <v>13358</v>
      </c>
      <c r="N14">
        <v>802</v>
      </c>
      <c r="O14">
        <v>27434</v>
      </c>
      <c r="P14">
        <v>3339</v>
      </c>
      <c r="Q14">
        <v>1792490</v>
      </c>
      <c r="R14">
        <v>5</v>
      </c>
    </row>
    <row r="15" spans="1:18" ht="13.5">
      <c r="A15" t="s">
        <v>399</v>
      </c>
      <c r="B15" s="1">
        <v>493</v>
      </c>
      <c r="C15" s="1">
        <v>298</v>
      </c>
      <c r="E15" t="s">
        <v>30</v>
      </c>
      <c r="F15" s="1">
        <v>700</v>
      </c>
      <c r="G15" s="2">
        <v>873</v>
      </c>
      <c r="I15" s="2">
        <v>948</v>
      </c>
      <c r="J15" s="2">
        <v>9492</v>
      </c>
      <c r="L15" s="2">
        <v>1896</v>
      </c>
      <c r="M15" s="2">
        <v>18984</v>
      </c>
      <c r="N15">
        <v>948</v>
      </c>
      <c r="O15">
        <v>27434</v>
      </c>
      <c r="P15">
        <v>4746</v>
      </c>
      <c r="Q15">
        <v>2221719</v>
      </c>
      <c r="R15">
        <v>5</v>
      </c>
    </row>
    <row r="16" spans="1:18" ht="13.5">
      <c r="A16" t="s">
        <v>256</v>
      </c>
      <c r="B16" s="1">
        <v>1921</v>
      </c>
      <c r="C16" s="1">
        <v>1197</v>
      </c>
      <c r="E16" t="s">
        <v>32</v>
      </c>
      <c r="F16" s="1">
        <v>830</v>
      </c>
      <c r="G16" s="2">
        <v>1038</v>
      </c>
      <c r="I16" s="2">
        <v>1125</v>
      </c>
      <c r="J16" s="2">
        <v>12770</v>
      </c>
      <c r="L16" s="2">
        <v>2250</v>
      </c>
      <c r="M16" s="2">
        <v>31925</v>
      </c>
      <c r="N16">
        <v>1125</v>
      </c>
      <c r="O16">
        <v>27434</v>
      </c>
      <c r="P16">
        <v>6385</v>
      </c>
      <c r="Q16">
        <v>2565102</v>
      </c>
      <c r="R16">
        <v>6</v>
      </c>
    </row>
    <row r="17" spans="1:18" ht="13.5">
      <c r="A17" t="s">
        <v>400</v>
      </c>
      <c r="B17" s="1">
        <v>2503</v>
      </c>
      <c r="C17" s="1">
        <v>1899</v>
      </c>
      <c r="E17" t="s">
        <v>34</v>
      </c>
      <c r="F17" s="1">
        <v>970</v>
      </c>
      <c r="G17" s="2">
        <v>1213</v>
      </c>
      <c r="I17" s="2">
        <v>1668</v>
      </c>
      <c r="J17" s="2">
        <v>14344</v>
      </c>
      <c r="L17" s="2">
        <v>3336</v>
      </c>
      <c r="M17" s="2">
        <v>35860</v>
      </c>
      <c r="N17">
        <v>1668</v>
      </c>
      <c r="O17">
        <v>27434</v>
      </c>
      <c r="P17">
        <v>7172</v>
      </c>
      <c r="Q17">
        <v>2977162</v>
      </c>
      <c r="R17">
        <v>6</v>
      </c>
    </row>
    <row r="18" spans="1:18" ht="13.5">
      <c r="A18" t="s">
        <v>31</v>
      </c>
      <c r="B18" s="1">
        <v>247</v>
      </c>
      <c r="C18" s="1">
        <v>1818</v>
      </c>
      <c r="E18" t="s">
        <v>36</v>
      </c>
      <c r="F18" s="1">
        <v>1120</v>
      </c>
      <c r="G18" s="2">
        <v>1400</v>
      </c>
      <c r="I18" s="2">
        <v>1937</v>
      </c>
      <c r="J18" s="2">
        <v>16005</v>
      </c>
      <c r="L18" s="2">
        <v>3874</v>
      </c>
      <c r="M18" s="2">
        <v>40013</v>
      </c>
      <c r="N18">
        <v>1937</v>
      </c>
      <c r="O18">
        <v>27434</v>
      </c>
      <c r="P18">
        <v>8002</v>
      </c>
      <c r="Q18">
        <v>3471634</v>
      </c>
      <c r="R18">
        <v>6</v>
      </c>
    </row>
    <row r="19" spans="1:18" ht="13.5">
      <c r="A19" t="s">
        <v>33</v>
      </c>
      <c r="B19" s="1">
        <v>2994</v>
      </c>
      <c r="C19" s="1">
        <v>1489</v>
      </c>
      <c r="E19" t="s">
        <v>37</v>
      </c>
      <c r="F19" s="1">
        <v>1260</v>
      </c>
      <c r="G19" s="2">
        <v>1575</v>
      </c>
      <c r="I19" s="2">
        <v>2226</v>
      </c>
      <c r="J19" s="2">
        <v>20642</v>
      </c>
      <c r="L19" s="2">
        <v>4452</v>
      </c>
      <c r="M19" s="2">
        <v>51605</v>
      </c>
      <c r="N19">
        <v>2226</v>
      </c>
      <c r="O19">
        <v>27434</v>
      </c>
      <c r="P19">
        <v>10321</v>
      </c>
      <c r="Q19">
        <v>4065001</v>
      </c>
      <c r="R19">
        <v>6</v>
      </c>
    </row>
    <row r="20" spans="1:18" ht="13.5">
      <c r="A20" t="s">
        <v>35</v>
      </c>
      <c r="B20" s="1">
        <v>2700</v>
      </c>
      <c r="C20" s="1">
        <v>1650</v>
      </c>
      <c r="E20" t="s">
        <v>39</v>
      </c>
      <c r="F20" s="1">
        <v>1420</v>
      </c>
      <c r="G20" s="2">
        <v>1775</v>
      </c>
      <c r="I20" s="2">
        <v>3040</v>
      </c>
      <c r="J20" s="2">
        <v>27434</v>
      </c>
      <c r="L20" s="2">
        <v>6080</v>
      </c>
      <c r="M20" s="2">
        <v>68585</v>
      </c>
      <c r="N20">
        <v>3040</v>
      </c>
      <c r="O20">
        <v>54868</v>
      </c>
      <c r="P20">
        <v>13717</v>
      </c>
      <c r="Q20">
        <v>5251734</v>
      </c>
      <c r="R20">
        <v>6</v>
      </c>
    </row>
    <row r="21" spans="1:18" ht="13.5">
      <c r="A21" t="s">
        <v>401</v>
      </c>
      <c r="B21" s="1">
        <v>15030</v>
      </c>
      <c r="C21" s="1">
        <v>5052</v>
      </c>
      <c r="E21" t="s">
        <v>40</v>
      </c>
      <c r="F21" s="1">
        <v>1620</v>
      </c>
      <c r="G21" s="2">
        <v>2268</v>
      </c>
      <c r="I21" s="2">
        <v>3988</v>
      </c>
      <c r="J21" s="2">
        <v>35108</v>
      </c>
      <c r="L21" s="2">
        <v>7976</v>
      </c>
      <c r="M21" s="2">
        <v>87770</v>
      </c>
      <c r="N21">
        <v>3988</v>
      </c>
      <c r="O21">
        <v>70216</v>
      </c>
      <c r="P21">
        <v>17554</v>
      </c>
      <c r="Q21">
        <v>6201120</v>
      </c>
      <c r="R21">
        <v>7</v>
      </c>
    </row>
    <row r="22" spans="1:18" ht="13.5">
      <c r="A22" t="s">
        <v>38</v>
      </c>
      <c r="B22" s="1">
        <v>3198</v>
      </c>
      <c r="C22" s="1">
        <v>2583</v>
      </c>
      <c r="E22" t="s">
        <v>41</v>
      </c>
      <c r="F22" s="1">
        <v>1860</v>
      </c>
      <c r="G22" s="2">
        <v>2604</v>
      </c>
      <c r="I22" s="2">
        <v>5564</v>
      </c>
      <c r="J22" s="2">
        <v>38577</v>
      </c>
      <c r="L22" s="2">
        <v>11128</v>
      </c>
      <c r="M22" s="2">
        <v>96443</v>
      </c>
      <c r="N22">
        <v>5564</v>
      </c>
      <c r="O22">
        <v>77154</v>
      </c>
      <c r="P22">
        <v>19288</v>
      </c>
      <c r="Q22">
        <v>7340384</v>
      </c>
      <c r="R22">
        <v>7</v>
      </c>
    </row>
    <row r="23" spans="1:18" ht="13.5">
      <c r="A23" t="s">
        <v>402</v>
      </c>
      <c r="B23" s="1">
        <v>4743</v>
      </c>
      <c r="C23" s="1">
        <v>2377</v>
      </c>
      <c r="E23" t="s">
        <v>42</v>
      </c>
      <c r="F23" s="1">
        <v>1990</v>
      </c>
      <c r="G23" s="2">
        <v>2786</v>
      </c>
      <c r="I23" s="2">
        <v>6272</v>
      </c>
      <c r="J23" s="2">
        <v>42206</v>
      </c>
      <c r="L23" s="2">
        <v>12544</v>
      </c>
      <c r="M23" s="2">
        <v>105515</v>
      </c>
      <c r="N23">
        <v>6272</v>
      </c>
      <c r="O23">
        <v>84412</v>
      </c>
      <c r="P23">
        <v>21103</v>
      </c>
      <c r="Q23">
        <v>8707500</v>
      </c>
      <c r="R23">
        <v>7</v>
      </c>
    </row>
    <row r="24" spans="1:18" ht="13.5">
      <c r="A24" t="s">
        <v>403</v>
      </c>
      <c r="B24" s="1">
        <v>5973</v>
      </c>
      <c r="C24" s="1">
        <v>2649</v>
      </c>
      <c r="E24" t="s">
        <v>43</v>
      </c>
      <c r="F24" s="1">
        <v>2240</v>
      </c>
      <c r="G24" s="2">
        <v>3136</v>
      </c>
      <c r="I24" s="2">
        <v>7021</v>
      </c>
      <c r="J24" s="2">
        <v>52708</v>
      </c>
      <c r="L24" s="2">
        <v>14042</v>
      </c>
      <c r="M24" s="2">
        <v>131770</v>
      </c>
      <c r="N24">
        <v>7021</v>
      </c>
      <c r="O24">
        <v>105416</v>
      </c>
      <c r="P24">
        <v>26354</v>
      </c>
      <c r="Q24">
        <v>10348040</v>
      </c>
      <c r="R24">
        <v>7</v>
      </c>
    </row>
    <row r="25" spans="1:18" ht="13.5">
      <c r="A25" t="s">
        <v>404</v>
      </c>
      <c r="B25" s="1">
        <v>4572</v>
      </c>
      <c r="C25" s="1">
        <v>2463</v>
      </c>
      <c r="E25" t="s">
        <v>44</v>
      </c>
      <c r="F25" s="1">
        <v>2504</v>
      </c>
      <c r="G25" s="2">
        <v>3506</v>
      </c>
      <c r="I25" s="2">
        <v>9114</v>
      </c>
      <c r="J25" s="2">
        <v>66971</v>
      </c>
      <c r="L25" s="2">
        <v>18228</v>
      </c>
      <c r="M25" s="2">
        <v>167428</v>
      </c>
      <c r="N25">
        <v>9114</v>
      </c>
      <c r="O25">
        <v>133942</v>
      </c>
      <c r="P25">
        <v>33485</v>
      </c>
      <c r="Q25">
        <v>12808849</v>
      </c>
      <c r="R25">
        <v>7</v>
      </c>
    </row>
    <row r="26" spans="1:18" ht="13.5">
      <c r="A26" t="s">
        <v>405</v>
      </c>
      <c r="B26" s="1">
        <v>5647</v>
      </c>
      <c r="C26" s="1">
        <v>2736</v>
      </c>
      <c r="E26" t="s">
        <v>45</v>
      </c>
      <c r="F26" s="1">
        <v>2950</v>
      </c>
      <c r="G26" s="2">
        <v>4130</v>
      </c>
      <c r="I26" s="2">
        <v>11473</v>
      </c>
      <c r="J26" s="2">
        <v>82688</v>
      </c>
      <c r="L26" s="2">
        <v>28683</v>
      </c>
      <c r="M26" s="2">
        <v>206720</v>
      </c>
      <c r="N26">
        <v>11473</v>
      </c>
      <c r="O26">
        <v>165376</v>
      </c>
      <c r="P26">
        <v>41344</v>
      </c>
      <c r="Q26">
        <v>14777497</v>
      </c>
      <c r="R26">
        <v>8</v>
      </c>
    </row>
    <row r="27" spans="1:18" ht="13.5">
      <c r="A27" t="s">
        <v>406</v>
      </c>
      <c r="B27" s="1">
        <v>31140</v>
      </c>
      <c r="C27" s="1">
        <v>18165</v>
      </c>
      <c r="E27" t="s">
        <v>46</v>
      </c>
      <c r="F27" s="1">
        <v>3426</v>
      </c>
      <c r="G27" s="2">
        <v>4796</v>
      </c>
      <c r="I27" s="2">
        <v>15290</v>
      </c>
      <c r="J27" s="2">
        <v>89544</v>
      </c>
      <c r="L27" s="2">
        <v>38225</v>
      </c>
      <c r="M27" s="2">
        <v>223860</v>
      </c>
      <c r="N27">
        <v>15290</v>
      </c>
      <c r="O27">
        <v>179088</v>
      </c>
      <c r="P27">
        <v>44772</v>
      </c>
      <c r="Q27">
        <v>17139874</v>
      </c>
      <c r="R27">
        <v>8</v>
      </c>
    </row>
    <row r="28" spans="1:18" ht="13.5">
      <c r="A28" t="s">
        <v>407</v>
      </c>
      <c r="B28" s="1">
        <v>35550</v>
      </c>
      <c r="C28" s="1">
        <v>20737</v>
      </c>
      <c r="E28" t="s">
        <v>47</v>
      </c>
      <c r="F28" s="1">
        <v>3934</v>
      </c>
      <c r="G28" s="2">
        <v>5508</v>
      </c>
      <c r="I28" s="2">
        <v>16891</v>
      </c>
      <c r="J28" s="2">
        <v>96669</v>
      </c>
      <c r="L28" s="2">
        <v>42228</v>
      </c>
      <c r="M28" s="2">
        <v>241673</v>
      </c>
      <c r="N28">
        <v>16891</v>
      </c>
      <c r="O28">
        <v>193338</v>
      </c>
      <c r="P28">
        <v>48344</v>
      </c>
      <c r="Q28">
        <v>19974727</v>
      </c>
      <c r="R28">
        <v>8</v>
      </c>
    </row>
    <row r="29" spans="1:18" ht="13.5">
      <c r="A29" t="s">
        <v>408</v>
      </c>
      <c r="B29" s="1">
        <v>46281</v>
      </c>
      <c r="C29" s="1">
        <v>6640</v>
      </c>
      <c r="E29" t="s">
        <v>48</v>
      </c>
      <c r="F29" s="1">
        <v>4474</v>
      </c>
      <c r="G29" s="2">
        <v>6264</v>
      </c>
      <c r="I29" s="2">
        <v>18570</v>
      </c>
      <c r="J29" s="2">
        <v>117821</v>
      </c>
      <c r="L29" s="2">
        <v>46425</v>
      </c>
      <c r="M29" s="2">
        <v>294553</v>
      </c>
      <c r="N29">
        <v>18570</v>
      </c>
      <c r="O29">
        <v>235642</v>
      </c>
      <c r="P29">
        <v>58910</v>
      </c>
      <c r="Q29">
        <v>23376550</v>
      </c>
      <c r="R29">
        <v>8</v>
      </c>
    </row>
    <row r="30" spans="1:18" ht="13.5">
      <c r="A30" t="s">
        <v>409</v>
      </c>
      <c r="B30" s="1">
        <v>45540</v>
      </c>
      <c r="C30" s="1">
        <v>24522</v>
      </c>
      <c r="E30" t="s">
        <v>49</v>
      </c>
      <c r="F30" s="1">
        <v>6889</v>
      </c>
      <c r="G30" s="2">
        <v>9645</v>
      </c>
      <c r="I30" s="2">
        <v>23229</v>
      </c>
      <c r="J30" s="2">
        <v>144921</v>
      </c>
      <c r="L30" s="2">
        <v>58073</v>
      </c>
      <c r="M30" s="2">
        <v>362303</v>
      </c>
      <c r="N30">
        <v>23229</v>
      </c>
      <c r="O30">
        <v>289842</v>
      </c>
      <c r="P30">
        <v>72460</v>
      </c>
      <c r="Q30">
        <v>30180196</v>
      </c>
      <c r="R30">
        <v>8</v>
      </c>
    </row>
    <row r="31" spans="1:18" ht="13.5">
      <c r="A31" t="s">
        <v>410</v>
      </c>
      <c r="B31" s="1">
        <v>469</v>
      </c>
      <c r="C31" s="1">
        <v>207</v>
      </c>
      <c r="E31" t="s">
        <v>50</v>
      </c>
      <c r="F31" s="1">
        <v>7995</v>
      </c>
      <c r="G31" s="2">
        <v>12392</v>
      </c>
      <c r="I31" s="2">
        <v>28359</v>
      </c>
      <c r="J31" s="2">
        <v>174201</v>
      </c>
      <c r="L31" s="2">
        <v>70898</v>
      </c>
      <c r="M31" s="2">
        <v>479053</v>
      </c>
      <c r="N31">
        <v>28359</v>
      </c>
      <c r="O31">
        <v>348402</v>
      </c>
      <c r="P31">
        <v>87100</v>
      </c>
      <c r="Q31">
        <v>39705145</v>
      </c>
      <c r="R31">
        <v>9</v>
      </c>
    </row>
    <row r="32" spans="1:18" ht="13.5">
      <c r="A32" t="s">
        <v>411</v>
      </c>
      <c r="B32" s="1">
        <v>489</v>
      </c>
      <c r="C32" s="1">
        <v>303</v>
      </c>
      <c r="E32" t="s">
        <v>51</v>
      </c>
      <c r="F32" s="1">
        <v>9174</v>
      </c>
      <c r="G32" s="2">
        <v>14220</v>
      </c>
      <c r="I32" s="2">
        <v>36478</v>
      </c>
      <c r="J32" s="2">
        <v>186677</v>
      </c>
      <c r="L32" s="2">
        <v>91195</v>
      </c>
      <c r="M32" s="2">
        <v>513362</v>
      </c>
      <c r="N32">
        <v>36478</v>
      </c>
      <c r="O32">
        <v>373354</v>
      </c>
      <c r="P32">
        <v>93338</v>
      </c>
      <c r="Q32">
        <v>53992957</v>
      </c>
      <c r="R32">
        <v>9</v>
      </c>
    </row>
    <row r="33" spans="1:18" ht="13.5">
      <c r="A33" t="s">
        <v>412</v>
      </c>
      <c r="B33" s="1">
        <v>2281</v>
      </c>
      <c r="C33" s="1">
        <v>1368</v>
      </c>
      <c r="E33" t="s">
        <v>52</v>
      </c>
      <c r="F33" s="1">
        <v>10425</v>
      </c>
      <c r="G33" s="2">
        <v>16159</v>
      </c>
      <c r="I33" s="2">
        <v>39716</v>
      </c>
      <c r="J33" s="2">
        <v>199584</v>
      </c>
      <c r="L33" s="2">
        <v>99290</v>
      </c>
      <c r="M33" s="2">
        <v>548856</v>
      </c>
      <c r="N33">
        <v>39716</v>
      </c>
      <c r="O33">
        <v>399168</v>
      </c>
      <c r="P33">
        <v>99792</v>
      </c>
      <c r="Q33">
        <v>75424442</v>
      </c>
      <c r="R33">
        <v>9</v>
      </c>
    </row>
    <row r="34" spans="1:18" ht="13.5">
      <c r="A34" t="s">
        <v>413</v>
      </c>
      <c r="B34" s="1">
        <v>3301</v>
      </c>
      <c r="C34" s="1">
        <v>2328</v>
      </c>
      <c r="E34" t="s">
        <v>54</v>
      </c>
      <c r="F34" s="1">
        <v>11748</v>
      </c>
      <c r="G34" s="2">
        <v>18209</v>
      </c>
      <c r="I34" s="2">
        <v>43088</v>
      </c>
      <c r="J34" s="2">
        <v>238617</v>
      </c>
      <c r="L34" s="2">
        <v>107720</v>
      </c>
      <c r="M34" s="2">
        <v>656197</v>
      </c>
      <c r="N34">
        <v>43088</v>
      </c>
      <c r="O34">
        <v>477234</v>
      </c>
      <c r="P34">
        <v>119308</v>
      </c>
      <c r="Q34">
        <v>107571670</v>
      </c>
      <c r="R34">
        <v>9</v>
      </c>
    </row>
    <row r="35" spans="1:18" ht="13.5">
      <c r="A35" t="s">
        <v>414</v>
      </c>
      <c r="B35" s="1">
        <v>3822</v>
      </c>
      <c r="C35" s="1">
        <v>3098</v>
      </c>
      <c r="E35" t="s">
        <v>55</v>
      </c>
      <c r="F35" s="1">
        <v>13967</v>
      </c>
      <c r="G35" s="2">
        <v>21649</v>
      </c>
      <c r="I35" s="2">
        <v>52417</v>
      </c>
      <c r="J35" s="2">
        <v>286366</v>
      </c>
      <c r="L35" s="2">
        <v>131043</v>
      </c>
      <c r="M35" s="2">
        <v>787507</v>
      </c>
      <c r="N35">
        <v>52417</v>
      </c>
      <c r="O35">
        <v>572732</v>
      </c>
      <c r="P35">
        <v>143183</v>
      </c>
      <c r="Q35">
        <v>200798630</v>
      </c>
      <c r="R35">
        <v>9</v>
      </c>
    </row>
    <row r="36" spans="1:18" ht="13.5">
      <c r="A36" t="s">
        <v>53</v>
      </c>
      <c r="B36" s="1">
        <v>3886</v>
      </c>
      <c r="C36" s="1">
        <v>2698</v>
      </c>
      <c r="E36" t="s">
        <v>56</v>
      </c>
      <c r="F36" s="1">
        <v>15775</v>
      </c>
      <c r="G36" s="2">
        <v>24451</v>
      </c>
      <c r="I36" s="2">
        <v>62495</v>
      </c>
      <c r="J36" s="2">
        <v>337147</v>
      </c>
      <c r="L36" s="2">
        <v>156238</v>
      </c>
      <c r="M36" s="2">
        <v>927154</v>
      </c>
      <c r="N36">
        <v>62495</v>
      </c>
      <c r="O36">
        <v>674294</v>
      </c>
      <c r="P36">
        <v>231068</v>
      </c>
      <c r="Q36">
        <v>247412110</v>
      </c>
      <c r="R36">
        <v>10</v>
      </c>
    </row>
    <row r="37" spans="1:18" ht="13.5">
      <c r="A37" t="s">
        <v>415</v>
      </c>
      <c r="B37" s="1">
        <v>4072</v>
      </c>
      <c r="C37" s="1">
        <v>3000</v>
      </c>
      <c r="E37" t="s">
        <v>57</v>
      </c>
      <c r="F37" s="1">
        <v>17678</v>
      </c>
      <c r="G37" s="2">
        <v>27401</v>
      </c>
      <c r="I37" s="2">
        <v>78160</v>
      </c>
      <c r="J37" s="2">
        <v>358435</v>
      </c>
      <c r="L37" s="2">
        <v>195400</v>
      </c>
      <c r="M37" s="2">
        <v>985696</v>
      </c>
      <c r="N37">
        <v>78160</v>
      </c>
      <c r="O37">
        <v>716870</v>
      </c>
      <c r="P37">
        <v>257377</v>
      </c>
      <c r="Q37">
        <v>303348286</v>
      </c>
      <c r="R37">
        <v>10</v>
      </c>
    </row>
    <row r="38" spans="1:18" ht="13.5">
      <c r="A38" t="s">
        <v>416</v>
      </c>
      <c r="B38" s="1">
        <v>7762</v>
      </c>
      <c r="C38" s="1">
        <v>3880</v>
      </c>
      <c r="E38" t="s">
        <v>58</v>
      </c>
      <c r="F38" s="1">
        <v>19677</v>
      </c>
      <c r="G38" s="2">
        <v>30499</v>
      </c>
      <c r="I38" s="2">
        <v>84175</v>
      </c>
      <c r="J38" s="2">
        <v>380376</v>
      </c>
      <c r="L38" s="2">
        <v>210438</v>
      </c>
      <c r="M38" s="2">
        <v>1046034</v>
      </c>
      <c r="N38">
        <v>84175</v>
      </c>
      <c r="O38">
        <v>760752</v>
      </c>
      <c r="P38">
        <v>274363</v>
      </c>
      <c r="Q38">
        <v>370471698</v>
      </c>
      <c r="R38">
        <v>10</v>
      </c>
    </row>
    <row r="39" spans="1:18" ht="13.5">
      <c r="A39" t="s">
        <v>417</v>
      </c>
      <c r="B39" s="1">
        <v>10260</v>
      </c>
      <c r="C39" s="1">
        <v>5130</v>
      </c>
      <c r="E39" t="s">
        <v>59</v>
      </c>
      <c r="F39" s="1">
        <v>21773</v>
      </c>
      <c r="G39" s="2">
        <v>33748</v>
      </c>
      <c r="I39" s="2">
        <v>90404</v>
      </c>
      <c r="J39" s="2">
        <v>447685</v>
      </c>
      <c r="L39" s="2">
        <v>226010</v>
      </c>
      <c r="M39" s="2">
        <v>1231134</v>
      </c>
      <c r="N39">
        <v>90404</v>
      </c>
      <c r="O39">
        <v>895370</v>
      </c>
      <c r="P39">
        <v>314246</v>
      </c>
      <c r="Q39">
        <v>451019791</v>
      </c>
      <c r="R39">
        <v>10</v>
      </c>
    </row>
    <row r="40" spans="1:18" ht="13.5">
      <c r="A40" t="s">
        <v>418</v>
      </c>
      <c r="B40" s="1">
        <v>11610</v>
      </c>
      <c r="C40" s="1">
        <v>7800</v>
      </c>
      <c r="E40" t="s">
        <v>61</v>
      </c>
      <c r="F40" s="1">
        <v>30543</v>
      </c>
      <c r="G40" s="2">
        <v>47342</v>
      </c>
      <c r="I40" s="2">
        <v>107611</v>
      </c>
      <c r="J40" s="2">
        <v>526989</v>
      </c>
      <c r="L40" s="2">
        <v>269028</v>
      </c>
      <c r="M40" s="2">
        <v>1449220</v>
      </c>
      <c r="N40">
        <v>107611</v>
      </c>
      <c r="O40">
        <v>1053978</v>
      </c>
      <c r="P40">
        <v>371105</v>
      </c>
      <c r="Q40">
        <v>547677504</v>
      </c>
      <c r="R40">
        <v>10</v>
      </c>
    </row>
    <row r="41" spans="1:18" ht="13.5">
      <c r="A41" t="s">
        <v>419</v>
      </c>
      <c r="B41" s="1">
        <v>4305</v>
      </c>
      <c r="C41" s="1">
        <v>3300</v>
      </c>
      <c r="E41" t="s">
        <v>62</v>
      </c>
      <c r="F41" s="1">
        <v>34212</v>
      </c>
      <c r="G41" s="2">
        <v>58160</v>
      </c>
      <c r="I41" s="2">
        <v>125915</v>
      </c>
      <c r="J41" s="2">
        <v>610246</v>
      </c>
      <c r="L41" s="2">
        <v>314788</v>
      </c>
      <c r="M41" s="2">
        <v>1678177</v>
      </c>
      <c r="N41">
        <v>125915</v>
      </c>
      <c r="O41">
        <v>1220492</v>
      </c>
      <c r="P41">
        <v>431038</v>
      </c>
      <c r="Q41">
        <v>596006360</v>
      </c>
      <c r="R41">
        <v>11</v>
      </c>
    </row>
    <row r="42" spans="1:18" ht="13.5">
      <c r="A42" t="s">
        <v>420</v>
      </c>
      <c r="B42" s="1">
        <v>8850</v>
      </c>
      <c r="C42" s="1">
        <v>5550</v>
      </c>
      <c r="E42" t="s">
        <v>63</v>
      </c>
      <c r="F42" s="1">
        <v>38065</v>
      </c>
      <c r="G42" s="2">
        <v>64711</v>
      </c>
      <c r="I42" s="2">
        <v>153941</v>
      </c>
      <c r="J42" s="2">
        <v>644736</v>
      </c>
      <c r="L42" s="2">
        <v>384853</v>
      </c>
      <c r="M42" s="2">
        <v>1773024</v>
      </c>
      <c r="N42">
        <v>153941</v>
      </c>
      <c r="O42">
        <v>1289472</v>
      </c>
      <c r="P42">
        <v>476309</v>
      </c>
      <c r="Q42">
        <v>646751659</v>
      </c>
      <c r="R42">
        <v>11</v>
      </c>
    </row>
    <row r="43" spans="1:18" ht="13.5">
      <c r="A43" t="s">
        <v>60</v>
      </c>
      <c r="B43" s="1">
        <v>3754</v>
      </c>
      <c r="C43" s="1">
        <v>1551</v>
      </c>
      <c r="E43" t="s">
        <v>65</v>
      </c>
      <c r="F43" s="1">
        <v>42102</v>
      </c>
      <c r="G43" s="2">
        <v>71573</v>
      </c>
      <c r="I43" s="2">
        <v>191781</v>
      </c>
      <c r="J43" s="2">
        <v>793535</v>
      </c>
      <c r="L43" s="2">
        <v>479453</v>
      </c>
      <c r="M43" s="2">
        <v>2380605</v>
      </c>
      <c r="N43">
        <v>191781</v>
      </c>
      <c r="O43">
        <v>1587070</v>
      </c>
      <c r="P43">
        <v>588548</v>
      </c>
      <c r="Q43">
        <v>700034223</v>
      </c>
      <c r="R43">
        <v>11</v>
      </c>
    </row>
    <row r="44" spans="1:18" ht="13.5">
      <c r="A44" t="s">
        <v>421</v>
      </c>
      <c r="B44" s="1">
        <v>3874</v>
      </c>
      <c r="C44" s="1">
        <v>3874</v>
      </c>
      <c r="E44" t="s">
        <v>66</v>
      </c>
      <c r="F44" s="1">
        <v>46323</v>
      </c>
      <c r="G44" s="2">
        <v>78749</v>
      </c>
      <c r="I44" s="2">
        <v>204351</v>
      </c>
      <c r="J44" s="2">
        <v>921810</v>
      </c>
      <c r="L44" s="2">
        <v>510878</v>
      </c>
      <c r="M44" s="2">
        <v>2765430</v>
      </c>
      <c r="N44">
        <v>204351</v>
      </c>
      <c r="O44">
        <v>1843620</v>
      </c>
      <c r="P44">
        <v>665256</v>
      </c>
      <c r="Q44">
        <v>755980915</v>
      </c>
      <c r="R44">
        <v>11</v>
      </c>
    </row>
    <row r="45" spans="1:18" ht="13.5">
      <c r="A45" t="s">
        <v>422</v>
      </c>
      <c r="B45" s="1">
        <v>6003</v>
      </c>
      <c r="C45" s="1">
        <v>4504</v>
      </c>
      <c r="E45" t="s">
        <v>67</v>
      </c>
      <c r="F45" s="1">
        <v>53026</v>
      </c>
      <c r="G45" s="2">
        <v>90144</v>
      </c>
      <c r="I45" s="2">
        <v>248352</v>
      </c>
      <c r="J45" s="2">
        <v>1106758</v>
      </c>
      <c r="L45" s="2">
        <v>620880</v>
      </c>
      <c r="M45" s="2">
        <v>3320274</v>
      </c>
      <c r="N45">
        <v>248352</v>
      </c>
      <c r="O45">
        <v>2213516</v>
      </c>
      <c r="P45">
        <v>801731</v>
      </c>
      <c r="Q45">
        <v>814724942</v>
      </c>
      <c r="R45">
        <v>11</v>
      </c>
    </row>
    <row r="46" spans="1:18" ht="13.5">
      <c r="A46" t="s">
        <v>423</v>
      </c>
      <c r="B46" s="1">
        <v>5115</v>
      </c>
      <c r="C46" s="1">
        <v>2692</v>
      </c>
      <c r="E46" t="s">
        <v>68</v>
      </c>
      <c r="F46" s="1">
        <v>58419</v>
      </c>
      <c r="G46" s="2">
        <v>99312</v>
      </c>
      <c r="I46" s="2">
        <v>286212</v>
      </c>
      <c r="J46" s="2">
        <v>1260955</v>
      </c>
      <c r="L46" s="2">
        <v>715530</v>
      </c>
      <c r="M46" s="2">
        <v>3782865</v>
      </c>
      <c r="N46">
        <v>286212</v>
      </c>
      <c r="O46">
        <v>2521910</v>
      </c>
      <c r="P46">
        <v>916689</v>
      </c>
      <c r="Q46">
        <v>832348150</v>
      </c>
      <c r="R46">
        <v>12</v>
      </c>
    </row>
    <row r="47" spans="1:18" ht="13.5">
      <c r="A47" t="s">
        <v>424</v>
      </c>
      <c r="B47" s="1">
        <v>5374</v>
      </c>
      <c r="C47" s="1">
        <v>3600</v>
      </c>
      <c r="E47" t="s">
        <v>69</v>
      </c>
      <c r="F47" s="1">
        <v>64041</v>
      </c>
      <c r="G47" s="2">
        <v>108870</v>
      </c>
      <c r="I47" s="2">
        <v>386371</v>
      </c>
      <c r="J47" s="2">
        <v>1487304</v>
      </c>
      <c r="L47" s="2">
        <v>965928</v>
      </c>
      <c r="M47" s="2">
        <v>4461912</v>
      </c>
      <c r="N47">
        <v>386371</v>
      </c>
      <c r="O47">
        <v>2974608</v>
      </c>
      <c r="P47">
        <v>1130023</v>
      </c>
      <c r="Q47">
        <v>850852518</v>
      </c>
      <c r="R47">
        <v>12</v>
      </c>
    </row>
    <row r="48" spans="1:18" ht="13.5">
      <c r="A48" t="s">
        <v>72</v>
      </c>
      <c r="B48" s="1">
        <v>12703</v>
      </c>
      <c r="C48" s="1">
        <v>9402</v>
      </c>
      <c r="E48" t="s">
        <v>70</v>
      </c>
      <c r="F48" s="1">
        <v>69892</v>
      </c>
      <c r="G48" s="2">
        <v>118816</v>
      </c>
      <c r="I48" s="2">
        <v>409795</v>
      </c>
      <c r="J48" s="2">
        <v>1557657</v>
      </c>
      <c r="L48" s="2">
        <v>1024488</v>
      </c>
      <c r="M48" s="2">
        <v>4672971</v>
      </c>
      <c r="N48">
        <v>409795</v>
      </c>
      <c r="O48">
        <v>3115314</v>
      </c>
      <c r="P48">
        <v>1188623</v>
      </c>
      <c r="Q48">
        <v>870282105</v>
      </c>
      <c r="R48">
        <v>12</v>
      </c>
    </row>
    <row r="49" spans="1:18" ht="13.5">
      <c r="A49" t="s">
        <v>425</v>
      </c>
      <c r="B49" s="1">
        <v>6304</v>
      </c>
      <c r="C49" s="1">
        <v>1351</v>
      </c>
      <c r="E49" t="s">
        <v>71</v>
      </c>
      <c r="F49" s="1">
        <v>75973</v>
      </c>
      <c r="G49" s="2">
        <v>129154</v>
      </c>
      <c r="I49" s="2">
        <v>482092</v>
      </c>
      <c r="J49" s="2">
        <v>1990632</v>
      </c>
      <c r="L49" s="2">
        <v>1205230</v>
      </c>
      <c r="M49" s="2">
        <v>5971896</v>
      </c>
      <c r="N49">
        <v>482092</v>
      </c>
      <c r="O49">
        <v>3981264</v>
      </c>
      <c r="P49">
        <v>1377408</v>
      </c>
      <c r="Q49">
        <v>890683171</v>
      </c>
      <c r="R49">
        <v>12</v>
      </c>
    </row>
    <row r="50" spans="1:18" ht="13.5">
      <c r="A50" t="s">
        <v>426</v>
      </c>
      <c r="B50" s="1">
        <v>4501</v>
      </c>
      <c r="C50" s="1">
        <v>4501</v>
      </c>
      <c r="E50" t="s">
        <v>73</v>
      </c>
      <c r="F50" s="1">
        <v>102468</v>
      </c>
      <c r="G50" s="2">
        <v>174196</v>
      </c>
      <c r="I50" s="2">
        <v>509596</v>
      </c>
      <c r="J50" s="2">
        <v>2083386</v>
      </c>
      <c r="L50" s="2">
        <v>1273990</v>
      </c>
      <c r="M50" s="2">
        <v>6250158</v>
      </c>
      <c r="N50">
        <v>509596</v>
      </c>
      <c r="O50">
        <v>4166772</v>
      </c>
      <c r="P50">
        <v>1551289</v>
      </c>
      <c r="Q50">
        <v>899999999</v>
      </c>
      <c r="R50">
        <v>12</v>
      </c>
    </row>
    <row r="51" spans="1:18" ht="13.5">
      <c r="A51" t="s">
        <v>64</v>
      </c>
      <c r="B51" s="1">
        <v>5427</v>
      </c>
      <c r="C51" s="1">
        <v>2458</v>
      </c>
      <c r="E51" t="s">
        <v>74</v>
      </c>
      <c r="F51" s="1">
        <v>115254</v>
      </c>
      <c r="G51" s="2">
        <v>213220</v>
      </c>
      <c r="M51" s="2">
        <v>6875174</v>
      </c>
      <c r="N51">
        <v>920092</v>
      </c>
      <c r="P51">
        <v>1746582</v>
      </c>
      <c r="R51">
        <v>13</v>
      </c>
    </row>
    <row r="52" spans="1:18" ht="13.5">
      <c r="A52" t="s">
        <v>427</v>
      </c>
      <c r="B52" s="1">
        <v>14613</v>
      </c>
      <c r="C52" s="1">
        <v>5338</v>
      </c>
      <c r="E52" t="s">
        <v>75</v>
      </c>
      <c r="F52" s="1">
        <v>128692</v>
      </c>
      <c r="G52" s="2">
        <v>238080</v>
      </c>
      <c r="M52" s="2">
        <v>7562652</v>
      </c>
      <c r="N52">
        <v>992092</v>
      </c>
      <c r="P52">
        <v>1845236</v>
      </c>
      <c r="R52">
        <v>13</v>
      </c>
    </row>
    <row r="53" spans="1:18" ht="13.5">
      <c r="A53" t="s">
        <v>428</v>
      </c>
      <c r="B53" s="1">
        <v>42000</v>
      </c>
      <c r="C53" s="1">
        <v>33000</v>
      </c>
      <c r="E53" t="s">
        <v>76</v>
      </c>
      <c r="F53" s="1">
        <v>142784</v>
      </c>
      <c r="G53" s="2">
        <v>264150</v>
      </c>
      <c r="M53" s="2">
        <v>8318960</v>
      </c>
      <c r="N53">
        <v>1002092</v>
      </c>
      <c r="P53">
        <v>1954741</v>
      </c>
      <c r="R53">
        <v>13</v>
      </c>
    </row>
    <row r="54" spans="1:18" ht="13.5">
      <c r="A54" t="s">
        <v>429</v>
      </c>
      <c r="B54" s="1">
        <v>12024</v>
      </c>
      <c r="C54" s="1">
        <v>52</v>
      </c>
      <c r="E54" t="s">
        <v>77</v>
      </c>
      <c r="F54" s="1">
        <v>157528</v>
      </c>
      <c r="G54" s="2">
        <v>291427</v>
      </c>
      <c r="M54" s="2">
        <v>9150856</v>
      </c>
      <c r="N54">
        <v>1012092</v>
      </c>
      <c r="P54">
        <v>2124555</v>
      </c>
      <c r="R54">
        <v>13</v>
      </c>
    </row>
    <row r="55" spans="1:18" ht="13.5">
      <c r="A55" t="s">
        <v>430</v>
      </c>
      <c r="B55" s="1">
        <v>17568</v>
      </c>
      <c r="C55" s="1">
        <v>31</v>
      </c>
      <c r="E55" t="s">
        <v>78</v>
      </c>
      <c r="F55" s="1">
        <v>178184</v>
      </c>
      <c r="G55" s="2">
        <v>329640</v>
      </c>
      <c r="M55" s="2">
        <v>10065942</v>
      </c>
      <c r="N55">
        <v>1022092</v>
      </c>
      <c r="P55">
        <v>2345698</v>
      </c>
      <c r="R55">
        <v>13</v>
      </c>
    </row>
    <row r="56" spans="1:18" ht="13.5">
      <c r="A56" t="s">
        <v>431</v>
      </c>
      <c r="B56" s="1">
        <v>14802</v>
      </c>
      <c r="C56" s="1">
        <v>45</v>
      </c>
      <c r="E56" t="s">
        <v>79</v>
      </c>
      <c r="F56" s="1">
        <v>196300</v>
      </c>
      <c r="G56" s="2">
        <v>363155</v>
      </c>
      <c r="M56" s="2">
        <v>11877812</v>
      </c>
      <c r="N56">
        <v>1032092</v>
      </c>
      <c r="P56">
        <v>2548763</v>
      </c>
      <c r="R56">
        <v>14</v>
      </c>
    </row>
    <row r="57" spans="1:18" ht="13.5">
      <c r="A57" t="s">
        <v>432</v>
      </c>
      <c r="B57" s="1">
        <v>18956</v>
      </c>
      <c r="C57" s="1">
        <v>129</v>
      </c>
      <c r="E57" t="s">
        <v>81</v>
      </c>
      <c r="F57" s="1">
        <v>215198</v>
      </c>
      <c r="G57" s="2">
        <v>398166</v>
      </c>
      <c r="M57" s="2">
        <v>14015818</v>
      </c>
      <c r="N57">
        <v>1042092</v>
      </c>
      <c r="P57">
        <v>2759555</v>
      </c>
      <c r="R57">
        <v>14</v>
      </c>
    </row>
    <row r="58" spans="1:18" ht="13.5">
      <c r="A58" t="s">
        <v>433</v>
      </c>
      <c r="B58" s="1">
        <v>16752</v>
      </c>
      <c r="C58" s="1">
        <v>100</v>
      </c>
      <c r="E58" t="s">
        <v>83</v>
      </c>
      <c r="F58" s="1">
        <v>234879</v>
      </c>
      <c r="G58" s="2">
        <v>434526</v>
      </c>
      <c r="M58" s="2">
        <v>16538655</v>
      </c>
      <c r="N58">
        <v>1052092</v>
      </c>
      <c r="P58">
        <v>3021488</v>
      </c>
      <c r="R58">
        <v>14</v>
      </c>
    </row>
    <row r="59" spans="1:18" ht="13.5">
      <c r="A59" t="s">
        <v>434</v>
      </c>
      <c r="B59" s="1">
        <v>20160</v>
      </c>
      <c r="C59" s="1">
        <v>147</v>
      </c>
      <c r="E59" t="s">
        <v>85</v>
      </c>
      <c r="F59" s="1">
        <v>255341</v>
      </c>
      <c r="G59" s="2">
        <v>472381</v>
      </c>
      <c r="M59" s="2">
        <v>19515624</v>
      </c>
      <c r="N59">
        <v>1062092</v>
      </c>
      <c r="P59">
        <v>3254111</v>
      </c>
      <c r="R59">
        <v>14</v>
      </c>
    </row>
    <row r="60" spans="1:18" ht="13.5">
      <c r="A60" t="s">
        <v>435</v>
      </c>
      <c r="B60" s="1">
        <v>150000</v>
      </c>
      <c r="C60" s="1">
        <v>177390</v>
      </c>
      <c r="E60" t="s">
        <v>87</v>
      </c>
      <c r="F60" s="1">
        <v>330188</v>
      </c>
      <c r="G60" s="2">
        <v>610848</v>
      </c>
      <c r="M60" s="2">
        <v>23028437</v>
      </c>
      <c r="N60">
        <v>1072092</v>
      </c>
      <c r="P60">
        <v>3489547</v>
      </c>
      <c r="R60">
        <v>14</v>
      </c>
    </row>
    <row r="61" spans="1:18" ht="13.5">
      <c r="A61" t="s">
        <v>436</v>
      </c>
      <c r="B61" s="1">
        <v>150000</v>
      </c>
      <c r="C61" s="1">
        <v>168810</v>
      </c>
      <c r="E61" t="s">
        <v>89</v>
      </c>
      <c r="F61" s="1">
        <v>365914</v>
      </c>
      <c r="G61" s="2">
        <v>731828</v>
      </c>
      <c r="M61" s="2">
        <v>28094693</v>
      </c>
      <c r="N61">
        <v>1082092</v>
      </c>
      <c r="P61">
        <v>3695474</v>
      </c>
      <c r="R61">
        <v>15</v>
      </c>
    </row>
    <row r="62" spans="1:18" ht="13.5">
      <c r="A62" t="s">
        <v>437</v>
      </c>
      <c r="B62" s="1">
        <v>150000</v>
      </c>
      <c r="C62" s="1">
        <v>176700</v>
      </c>
      <c r="E62" t="s">
        <v>91</v>
      </c>
      <c r="F62" s="1">
        <v>403224</v>
      </c>
      <c r="G62" s="2">
        <v>806448</v>
      </c>
      <c r="M62" s="2">
        <v>34275525</v>
      </c>
      <c r="N62">
        <v>1092092</v>
      </c>
      <c r="P62">
        <v>4012251</v>
      </c>
      <c r="R62">
        <v>15</v>
      </c>
    </row>
    <row r="63" spans="1:18" ht="13.5">
      <c r="A63" t="s">
        <v>438</v>
      </c>
      <c r="B63" s="1">
        <v>150000</v>
      </c>
      <c r="C63" s="1">
        <v>174705</v>
      </c>
      <c r="E63" t="s">
        <v>93</v>
      </c>
      <c r="F63" s="1">
        <v>442116</v>
      </c>
      <c r="G63" s="2">
        <v>884232</v>
      </c>
      <c r="M63" s="2">
        <v>41816141</v>
      </c>
      <c r="N63">
        <v>1102092</v>
      </c>
      <c r="P63">
        <v>4181112</v>
      </c>
      <c r="R63">
        <v>15</v>
      </c>
    </row>
    <row r="64" spans="1:18" ht="13.5">
      <c r="A64" t="s">
        <v>439</v>
      </c>
      <c r="B64" s="1">
        <v>150000</v>
      </c>
      <c r="C64" s="1">
        <v>149700</v>
      </c>
      <c r="E64" t="s">
        <v>94</v>
      </c>
      <c r="F64" s="1">
        <v>482590</v>
      </c>
      <c r="G64" s="2">
        <v>965180</v>
      </c>
      <c r="M64" s="2">
        <v>51015692</v>
      </c>
      <c r="N64">
        <v>1112092</v>
      </c>
      <c r="P64">
        <v>4302211</v>
      </c>
      <c r="R64">
        <v>15</v>
      </c>
    </row>
    <row r="65" spans="1:18" ht="13.5">
      <c r="A65" t="s">
        <v>440</v>
      </c>
      <c r="B65" s="1">
        <v>150000</v>
      </c>
      <c r="C65" s="1">
        <v>116460</v>
      </c>
      <c r="E65" t="s">
        <v>95</v>
      </c>
      <c r="F65" s="1">
        <v>536948</v>
      </c>
      <c r="G65" s="2">
        <v>1073896</v>
      </c>
      <c r="M65" s="2">
        <v>62239144</v>
      </c>
      <c r="N65">
        <v>1122092</v>
      </c>
      <c r="P65">
        <v>4496584</v>
      </c>
      <c r="R65">
        <v>15</v>
      </c>
    </row>
    <row r="66" spans="1:18" ht="13.5">
      <c r="A66" t="s">
        <v>80</v>
      </c>
      <c r="B66" s="1">
        <v>23625</v>
      </c>
      <c r="C66" s="1">
        <v>56497</v>
      </c>
      <c r="E66" t="s">
        <v>96</v>
      </c>
      <c r="F66" s="1">
        <v>585198</v>
      </c>
      <c r="G66" s="2">
        <v>1170382</v>
      </c>
      <c r="M66" s="2">
        <v>79666104</v>
      </c>
      <c r="N66">
        <v>1132092</v>
      </c>
      <c r="P66">
        <v>4578951</v>
      </c>
      <c r="R66">
        <v>16</v>
      </c>
    </row>
    <row r="67" spans="1:18" ht="13.5">
      <c r="A67" t="s">
        <v>82</v>
      </c>
      <c r="B67" s="1">
        <v>31873</v>
      </c>
      <c r="C67" s="1">
        <v>74520</v>
      </c>
      <c r="E67" t="s">
        <v>97</v>
      </c>
      <c r="F67" s="1">
        <v>635278</v>
      </c>
      <c r="G67" s="2">
        <v>1270556</v>
      </c>
      <c r="M67" s="2">
        <v>101672614</v>
      </c>
      <c r="N67">
        <v>1142092</v>
      </c>
      <c r="P67">
        <v>4869523</v>
      </c>
      <c r="R67">
        <v>16</v>
      </c>
    </row>
    <row r="68" spans="1:18" ht="13.5">
      <c r="A68" t="s">
        <v>84</v>
      </c>
      <c r="B68" s="1">
        <v>32635</v>
      </c>
      <c r="C68" s="1">
        <v>56497</v>
      </c>
      <c r="E68" t="s">
        <v>98</v>
      </c>
      <c r="F68" s="1">
        <v>687211</v>
      </c>
      <c r="G68" s="2">
        <v>1374422</v>
      </c>
      <c r="M68" s="2">
        <v>130524946</v>
      </c>
      <c r="N68">
        <v>1152092</v>
      </c>
      <c r="P68">
        <v>5022114</v>
      </c>
      <c r="R68">
        <v>16</v>
      </c>
    </row>
    <row r="69" spans="1:18" ht="13.5">
      <c r="A69" t="s">
        <v>86</v>
      </c>
      <c r="B69" s="1">
        <v>44856</v>
      </c>
      <c r="C69" s="1">
        <v>74520</v>
      </c>
      <c r="E69" t="s">
        <v>99</v>
      </c>
      <c r="F69" s="1">
        <v>740988</v>
      </c>
      <c r="G69" s="2">
        <v>1481976</v>
      </c>
      <c r="M69" s="2">
        <v>167071930</v>
      </c>
      <c r="N69">
        <v>1162092</v>
      </c>
      <c r="P69">
        <v>5123654</v>
      </c>
      <c r="R69">
        <v>16</v>
      </c>
    </row>
    <row r="70" spans="1:18" ht="13.5">
      <c r="A70" t="s">
        <v>88</v>
      </c>
      <c r="B70" s="1">
        <v>136650</v>
      </c>
      <c r="C70" s="1">
        <v>15</v>
      </c>
      <c r="E70" t="s">
        <v>100</v>
      </c>
      <c r="F70" s="1">
        <v>925400</v>
      </c>
      <c r="G70" s="2">
        <v>1850800</v>
      </c>
      <c r="M70" s="2">
        <v>213852071</v>
      </c>
      <c r="N70">
        <v>1172092</v>
      </c>
      <c r="P70">
        <v>5395117</v>
      </c>
      <c r="R70">
        <v>16</v>
      </c>
    </row>
    <row r="71" spans="1:18" ht="13.5">
      <c r="A71" t="s">
        <v>90</v>
      </c>
      <c r="B71" s="1">
        <v>148800</v>
      </c>
      <c r="C71" s="1">
        <v>15</v>
      </c>
      <c r="E71" t="s">
        <v>101</v>
      </c>
      <c r="F71" s="1">
        <v>1473746</v>
      </c>
      <c r="G71" s="2">
        <v>3389616</v>
      </c>
      <c r="N71">
        <v>1182092</v>
      </c>
      <c r="R71">
        <v>17</v>
      </c>
    </row>
    <row r="72" spans="1:18" ht="13.5">
      <c r="A72" t="s">
        <v>441</v>
      </c>
      <c r="B72" s="1">
        <v>3297</v>
      </c>
      <c r="C72" s="1">
        <v>3297</v>
      </c>
      <c r="E72" t="s">
        <v>102</v>
      </c>
      <c r="F72" s="1">
        <v>1594058</v>
      </c>
      <c r="G72" s="2">
        <v>3666333</v>
      </c>
      <c r="N72">
        <v>1192092</v>
      </c>
      <c r="R72">
        <v>17</v>
      </c>
    </row>
    <row r="73" spans="1:18" ht="13.5">
      <c r="A73" t="s">
        <v>442</v>
      </c>
      <c r="B73" s="1">
        <v>10173</v>
      </c>
      <c r="C73" s="1">
        <v>3033</v>
      </c>
      <c r="E73" t="s">
        <v>103</v>
      </c>
      <c r="F73" s="1">
        <v>1718928</v>
      </c>
      <c r="G73" s="2">
        <v>3953534</v>
      </c>
      <c r="N73">
        <v>1202092</v>
      </c>
      <c r="R73">
        <v>17</v>
      </c>
    </row>
    <row r="74" spans="1:18" ht="13.5">
      <c r="A74" t="s">
        <v>443</v>
      </c>
      <c r="B74" s="1">
        <v>10024</v>
      </c>
      <c r="C74" s="1">
        <v>6538</v>
      </c>
      <c r="E74" t="s">
        <v>104</v>
      </c>
      <c r="F74" s="1">
        <v>1843855</v>
      </c>
      <c r="G74" s="2">
        <v>4251217</v>
      </c>
      <c r="N74">
        <v>1212092</v>
      </c>
      <c r="R74">
        <v>17</v>
      </c>
    </row>
    <row r="75" spans="1:18" ht="13.5">
      <c r="A75" t="s">
        <v>444</v>
      </c>
      <c r="B75" s="1">
        <v>4059</v>
      </c>
      <c r="C75" s="1">
        <v>2220</v>
      </c>
      <c r="E75" t="s">
        <v>105</v>
      </c>
      <c r="F75" s="1">
        <v>1982340</v>
      </c>
      <c r="G75" s="2">
        <v>4559382</v>
      </c>
      <c r="N75">
        <v>1222092</v>
      </c>
      <c r="R75">
        <v>17</v>
      </c>
    </row>
    <row r="76" spans="1:18" ht="13.5">
      <c r="A76" t="s">
        <v>445</v>
      </c>
      <c r="B76" s="1">
        <v>3303</v>
      </c>
      <c r="C76" s="1">
        <v>6034</v>
      </c>
      <c r="E76" t="s">
        <v>106</v>
      </c>
      <c r="F76" s="1">
        <v>2230113</v>
      </c>
      <c r="G76" s="2">
        <v>5129260</v>
      </c>
      <c r="N76">
        <v>1232092</v>
      </c>
      <c r="R76">
        <v>18</v>
      </c>
    </row>
    <row r="77" spans="1:18" ht="13.5">
      <c r="A77" t="s">
        <v>446</v>
      </c>
      <c r="B77" s="1">
        <v>37800</v>
      </c>
      <c r="C77" s="1">
        <v>16615</v>
      </c>
      <c r="E77" t="s">
        <v>107</v>
      </c>
      <c r="F77" s="1">
        <v>2386162</v>
      </c>
      <c r="G77" s="2">
        <v>5488173</v>
      </c>
      <c r="N77">
        <v>1242092</v>
      </c>
      <c r="R77">
        <v>18</v>
      </c>
    </row>
    <row r="78" spans="1:18" ht="13.5">
      <c r="A78" t="s">
        <v>447</v>
      </c>
      <c r="B78" s="1">
        <v>5718</v>
      </c>
      <c r="C78" s="1">
        <v>82</v>
      </c>
      <c r="E78" t="s">
        <v>108</v>
      </c>
      <c r="F78" s="1">
        <v>2547417</v>
      </c>
      <c r="G78" s="2">
        <v>5859059</v>
      </c>
      <c r="N78">
        <v>1252092</v>
      </c>
      <c r="R78">
        <v>18</v>
      </c>
    </row>
    <row r="79" spans="1:18" ht="13.5">
      <c r="A79" t="s">
        <v>448</v>
      </c>
      <c r="B79" s="1">
        <v>7188</v>
      </c>
      <c r="C79" s="1">
        <v>5450</v>
      </c>
      <c r="E79" t="s">
        <v>109</v>
      </c>
      <c r="F79" s="1">
        <v>2713878</v>
      </c>
      <c r="G79" s="2">
        <v>6241919</v>
      </c>
      <c r="N79">
        <v>1262092</v>
      </c>
      <c r="R79">
        <v>18</v>
      </c>
    </row>
    <row r="80" spans="1:18" ht="13.5">
      <c r="A80" t="s">
        <v>449</v>
      </c>
      <c r="B80" s="1">
        <v>5478</v>
      </c>
      <c r="C80" s="1">
        <v>4906</v>
      </c>
      <c r="E80" t="s">
        <v>111</v>
      </c>
      <c r="F80" s="1">
        <v>3206160</v>
      </c>
      <c r="G80" s="2">
        <v>7374168</v>
      </c>
      <c r="N80">
        <v>1272092</v>
      </c>
      <c r="R80">
        <v>18</v>
      </c>
    </row>
    <row r="81" spans="1:18" ht="13.5">
      <c r="A81" t="s">
        <v>450</v>
      </c>
      <c r="B81" s="1">
        <v>11953</v>
      </c>
      <c r="C81" s="1">
        <v>9706</v>
      </c>
      <c r="E81" t="s">
        <v>113</v>
      </c>
      <c r="F81" s="1">
        <v>3681024</v>
      </c>
      <c r="G81" s="2">
        <v>9570662</v>
      </c>
      <c r="N81">
        <v>1282092</v>
      </c>
      <c r="R81">
        <v>19</v>
      </c>
    </row>
    <row r="82" spans="1:18" ht="13.5">
      <c r="A82" t="s">
        <v>451</v>
      </c>
      <c r="B82" s="1">
        <v>9475</v>
      </c>
      <c r="C82" s="1">
        <v>5280</v>
      </c>
      <c r="E82" t="s">
        <v>115</v>
      </c>
      <c r="F82" s="1">
        <v>4022472</v>
      </c>
      <c r="G82" s="2">
        <v>10458427</v>
      </c>
      <c r="N82">
        <v>1292092</v>
      </c>
      <c r="R82">
        <v>19</v>
      </c>
    </row>
    <row r="83" spans="1:18" ht="13.5">
      <c r="A83" t="s">
        <v>452</v>
      </c>
      <c r="B83" s="1">
        <v>10825</v>
      </c>
      <c r="C83" s="1">
        <v>5211</v>
      </c>
      <c r="E83" t="s">
        <v>117</v>
      </c>
      <c r="F83" s="1">
        <v>4377024</v>
      </c>
      <c r="G83" s="2">
        <v>11380262</v>
      </c>
      <c r="N83">
        <v>1302092</v>
      </c>
      <c r="R83">
        <v>19</v>
      </c>
    </row>
    <row r="84" spans="1:18" ht="13.5">
      <c r="A84" t="s">
        <v>453</v>
      </c>
      <c r="B84" s="1">
        <v>16450</v>
      </c>
      <c r="C84" s="1">
        <v>7216</v>
      </c>
      <c r="E84" t="s">
        <v>118</v>
      </c>
      <c r="F84" s="1">
        <v>4744680</v>
      </c>
      <c r="G84" s="2">
        <v>12336168</v>
      </c>
      <c r="N84">
        <v>1312092</v>
      </c>
      <c r="R84">
        <v>19</v>
      </c>
    </row>
    <row r="85" spans="1:18" ht="13.5">
      <c r="A85" t="s">
        <v>454</v>
      </c>
      <c r="B85" s="1">
        <v>7881</v>
      </c>
      <c r="C85" s="1">
        <v>6318</v>
      </c>
      <c r="E85" t="s">
        <v>119</v>
      </c>
      <c r="F85" s="1">
        <v>5125440</v>
      </c>
      <c r="G85" s="2">
        <v>13326144</v>
      </c>
      <c r="N85">
        <v>1322092</v>
      </c>
      <c r="R85">
        <v>19</v>
      </c>
    </row>
    <row r="86" spans="1:18" ht="13.5">
      <c r="A86" t="s">
        <v>455</v>
      </c>
      <c r="B86" s="1">
        <v>8035</v>
      </c>
      <c r="C86" s="1">
        <v>6483</v>
      </c>
      <c r="E86" t="s">
        <v>120</v>
      </c>
      <c r="F86" s="1">
        <v>5767272</v>
      </c>
      <c r="G86" s="2">
        <v>14994907</v>
      </c>
      <c r="N86">
        <v>1332092</v>
      </c>
      <c r="R86">
        <v>20</v>
      </c>
    </row>
    <row r="87" spans="1:18" ht="13.5">
      <c r="A87" t="s">
        <v>456</v>
      </c>
      <c r="B87" s="1">
        <v>25500</v>
      </c>
      <c r="C87" s="1">
        <v>18000</v>
      </c>
      <c r="E87" t="s">
        <v>121</v>
      </c>
      <c r="F87" s="1">
        <v>6204000</v>
      </c>
      <c r="G87" s="2">
        <v>16130400</v>
      </c>
      <c r="N87">
        <v>1342092</v>
      </c>
      <c r="R87">
        <v>20</v>
      </c>
    </row>
    <row r="88" spans="1:18" ht="13.5">
      <c r="A88" t="s">
        <v>92</v>
      </c>
      <c r="B88" s="1">
        <v>91500</v>
      </c>
      <c r="C88" s="1">
        <v>210000</v>
      </c>
      <c r="E88" t="s">
        <v>122</v>
      </c>
      <c r="F88" s="1">
        <v>6655464</v>
      </c>
      <c r="G88" s="2">
        <v>17304200</v>
      </c>
      <c r="N88">
        <v>1352092</v>
      </c>
      <c r="R88">
        <v>20</v>
      </c>
    </row>
    <row r="89" spans="1:18" ht="13.5">
      <c r="A89" t="s">
        <v>110</v>
      </c>
      <c r="B89" s="1">
        <v>75000</v>
      </c>
      <c r="C89" s="1">
        <v>120000</v>
      </c>
      <c r="E89" t="s">
        <v>123</v>
      </c>
      <c r="F89" s="1">
        <v>7121664</v>
      </c>
      <c r="G89" s="2">
        <v>18516326</v>
      </c>
      <c r="N89">
        <v>1362092</v>
      </c>
      <c r="R89">
        <v>20</v>
      </c>
    </row>
    <row r="90" spans="1:18" ht="13.5">
      <c r="A90" t="s">
        <v>112</v>
      </c>
      <c r="B90" s="1">
        <v>97500</v>
      </c>
      <c r="C90" s="1">
        <v>180000</v>
      </c>
      <c r="E90" t="s">
        <v>124</v>
      </c>
      <c r="F90" s="1">
        <v>7602600</v>
      </c>
      <c r="G90" s="2">
        <v>19766760</v>
      </c>
      <c r="N90">
        <v>1372092</v>
      </c>
      <c r="R90">
        <v>20</v>
      </c>
    </row>
    <row r="91" spans="1:18" ht="13.5">
      <c r="A91" t="s">
        <v>114</v>
      </c>
      <c r="B91" s="1">
        <v>76500</v>
      </c>
      <c r="C91" s="1">
        <v>105000</v>
      </c>
      <c r="E91" t="s">
        <v>125</v>
      </c>
      <c r="F91" s="1">
        <v>9738720</v>
      </c>
      <c r="G91" s="2">
        <v>29216160</v>
      </c>
      <c r="N91">
        <v>1382092</v>
      </c>
      <c r="R91">
        <v>21</v>
      </c>
    </row>
    <row r="92" spans="1:18" ht="13.5">
      <c r="A92" t="s">
        <v>457</v>
      </c>
      <c r="B92" s="1">
        <v>1046</v>
      </c>
      <c r="C92" s="1">
        <v>957</v>
      </c>
      <c r="E92" t="s">
        <v>126</v>
      </c>
      <c r="F92" s="1">
        <v>11649960</v>
      </c>
      <c r="G92" s="2">
        <v>34949880</v>
      </c>
      <c r="N92">
        <v>1392092</v>
      </c>
      <c r="R92">
        <v>21</v>
      </c>
    </row>
    <row r="93" spans="1:18" ht="13.5">
      <c r="A93" t="s">
        <v>116</v>
      </c>
      <c r="B93" s="1">
        <v>1939</v>
      </c>
      <c r="C93" s="1">
        <v>1504</v>
      </c>
      <c r="E93" t="s">
        <v>128</v>
      </c>
      <c r="F93" s="1">
        <v>13643520</v>
      </c>
      <c r="G93" s="2">
        <v>40930560</v>
      </c>
      <c r="N93">
        <v>1402092</v>
      </c>
      <c r="R93">
        <v>21</v>
      </c>
    </row>
    <row r="94" spans="1:18" ht="13.5">
      <c r="A94" t="s">
        <v>458</v>
      </c>
      <c r="B94" s="1">
        <v>4252</v>
      </c>
      <c r="C94" s="1">
        <v>2694</v>
      </c>
      <c r="E94" t="s">
        <v>130</v>
      </c>
      <c r="F94" s="1">
        <v>18339300</v>
      </c>
      <c r="G94" s="2">
        <v>55017900</v>
      </c>
      <c r="N94">
        <v>1412092</v>
      </c>
      <c r="R94">
        <v>21</v>
      </c>
    </row>
    <row r="95" spans="1:18" ht="13.5">
      <c r="A95" t="s">
        <v>459</v>
      </c>
      <c r="B95" s="1">
        <v>4545</v>
      </c>
      <c r="C95" s="1">
        <v>2973</v>
      </c>
      <c r="E95" t="s">
        <v>132</v>
      </c>
      <c r="F95" s="1">
        <v>23836800</v>
      </c>
      <c r="G95" s="2">
        <v>71510400</v>
      </c>
      <c r="N95">
        <v>1422092</v>
      </c>
      <c r="R95">
        <v>21</v>
      </c>
    </row>
    <row r="96" spans="1:18" ht="13.5">
      <c r="A96" t="s">
        <v>460</v>
      </c>
      <c r="B96" s="1">
        <v>5746</v>
      </c>
      <c r="C96" s="1">
        <v>1917</v>
      </c>
      <c r="E96" t="s">
        <v>134</v>
      </c>
      <c r="F96" s="1">
        <v>35658000</v>
      </c>
      <c r="G96" s="2">
        <v>106974000</v>
      </c>
      <c r="N96">
        <v>1432092</v>
      </c>
      <c r="R96">
        <v>22</v>
      </c>
    </row>
    <row r="97" spans="1:18" ht="13.5">
      <c r="A97" t="s">
        <v>461</v>
      </c>
      <c r="B97" s="1">
        <v>10162</v>
      </c>
      <c r="C97" s="1">
        <v>6666</v>
      </c>
      <c r="E97" t="s">
        <v>135</v>
      </c>
      <c r="F97" s="1">
        <v>48687000</v>
      </c>
      <c r="G97" s="2">
        <v>146061000</v>
      </c>
      <c r="N97">
        <v>1442092</v>
      </c>
      <c r="R97">
        <v>22</v>
      </c>
    </row>
    <row r="98" spans="1:18" ht="13.5">
      <c r="A98" t="s">
        <v>462</v>
      </c>
      <c r="B98" s="1">
        <v>11415</v>
      </c>
      <c r="C98" s="1">
        <v>4239</v>
      </c>
      <c r="E98" t="s">
        <v>136</v>
      </c>
      <c r="F98" s="1">
        <v>58135000</v>
      </c>
      <c r="G98" s="2">
        <v>174405000</v>
      </c>
      <c r="N98">
        <v>1452092</v>
      </c>
      <c r="R98">
        <v>22</v>
      </c>
    </row>
    <row r="99" spans="1:18" ht="13.5">
      <c r="A99" t="s">
        <v>463</v>
      </c>
      <c r="B99" s="1">
        <v>6567</v>
      </c>
      <c r="C99" s="1">
        <v>4125</v>
      </c>
      <c r="E99" t="s">
        <v>137</v>
      </c>
      <c r="F99" s="1">
        <v>99999998</v>
      </c>
      <c r="G99" s="2">
        <v>343210000</v>
      </c>
      <c r="N99">
        <v>1462092</v>
      </c>
      <c r="R99">
        <v>22</v>
      </c>
    </row>
    <row r="100" spans="1:18" ht="13.5">
      <c r="A100" t="s">
        <v>464</v>
      </c>
      <c r="B100" s="1">
        <v>12060</v>
      </c>
      <c r="C100" s="1">
        <v>5248</v>
      </c>
      <c r="E100" t="s">
        <v>265</v>
      </c>
      <c r="G100" s="1">
        <v>360090500</v>
      </c>
      <c r="R100">
        <v>22</v>
      </c>
    </row>
    <row r="101" spans="1:18" ht="13.5">
      <c r="A101" t="s">
        <v>465</v>
      </c>
      <c r="B101" s="1">
        <v>18000</v>
      </c>
      <c r="C101" s="1">
        <v>12750</v>
      </c>
      <c r="E101" t="s">
        <v>266</v>
      </c>
      <c r="G101" s="1">
        <v>377815025</v>
      </c>
      <c r="R101">
        <v>23</v>
      </c>
    </row>
    <row r="102" spans="1:18" ht="13.5">
      <c r="A102" t="s">
        <v>466</v>
      </c>
      <c r="B102" s="1">
        <v>67500</v>
      </c>
      <c r="C102" s="1">
        <v>52500</v>
      </c>
      <c r="E102" t="s">
        <v>267</v>
      </c>
      <c r="G102" s="1">
        <v>396425776</v>
      </c>
      <c r="R102">
        <v>23</v>
      </c>
    </row>
    <row r="103" spans="1:18" ht="13.5">
      <c r="A103" t="s">
        <v>127</v>
      </c>
      <c r="B103" s="1">
        <v>5104</v>
      </c>
      <c r="C103" s="1">
        <v>3099</v>
      </c>
      <c r="E103" t="s">
        <v>268</v>
      </c>
      <c r="G103" s="1">
        <v>415967065</v>
      </c>
      <c r="R103">
        <v>23</v>
      </c>
    </row>
    <row r="104" spans="1:18" ht="13.5">
      <c r="A104" t="s">
        <v>129</v>
      </c>
      <c r="B104" s="1">
        <v>5104</v>
      </c>
      <c r="C104" s="1">
        <v>3099</v>
      </c>
      <c r="E104" t="s">
        <v>269</v>
      </c>
      <c r="G104" s="1">
        <v>436485418</v>
      </c>
      <c r="R104">
        <v>23</v>
      </c>
    </row>
    <row r="105" spans="1:18" ht="13.5">
      <c r="A105" t="s">
        <v>131</v>
      </c>
      <c r="B105" s="1">
        <v>21588</v>
      </c>
      <c r="C105" s="1">
        <v>6304</v>
      </c>
      <c r="E105" t="s">
        <v>270</v>
      </c>
      <c r="G105" s="1">
        <v>459055606</v>
      </c>
      <c r="R105">
        <v>23</v>
      </c>
    </row>
    <row r="106" spans="1:18" ht="13.5">
      <c r="A106" t="s">
        <v>133</v>
      </c>
      <c r="B106" s="1">
        <v>42064</v>
      </c>
      <c r="C106" s="1">
        <v>12034</v>
      </c>
      <c r="E106" t="s">
        <v>271</v>
      </c>
      <c r="G106" s="1">
        <v>470340701</v>
      </c>
      <c r="R106">
        <v>23</v>
      </c>
    </row>
    <row r="107" spans="5:18" ht="13.5">
      <c r="E107" t="s">
        <v>272</v>
      </c>
      <c r="G107" s="1">
        <v>482190050</v>
      </c>
      <c r="R107">
        <v>23</v>
      </c>
    </row>
    <row r="108" spans="5:18" ht="13.5">
      <c r="E108" t="s">
        <v>273</v>
      </c>
      <c r="G108" s="1">
        <v>494631866</v>
      </c>
      <c r="R108">
        <v>23</v>
      </c>
    </row>
    <row r="109" spans="5:18" ht="13.5">
      <c r="E109" t="s">
        <v>274</v>
      </c>
      <c r="G109" s="1">
        <v>507695773</v>
      </c>
      <c r="R109">
        <v>23</v>
      </c>
    </row>
    <row r="110" spans="5:18" ht="13.5">
      <c r="E110" t="s">
        <v>275</v>
      </c>
      <c r="G110" s="1">
        <v>523372462</v>
      </c>
      <c r="R110">
        <v>23</v>
      </c>
    </row>
    <row r="111" spans="5:18" ht="13.5">
      <c r="E111" t="s">
        <v>276</v>
      </c>
      <c r="G111" s="1">
        <v>531210807</v>
      </c>
      <c r="R111">
        <v>24</v>
      </c>
    </row>
    <row r="112" spans="5:18" ht="13.5">
      <c r="E112" t="s">
        <v>277</v>
      </c>
      <c r="G112" s="1">
        <v>535913813</v>
      </c>
      <c r="R112">
        <v>24</v>
      </c>
    </row>
    <row r="113" spans="5:18" ht="13.5">
      <c r="E113" t="s">
        <v>278</v>
      </c>
      <c r="G113" s="1">
        <v>540851970</v>
      </c>
      <c r="R113">
        <v>24</v>
      </c>
    </row>
    <row r="114" spans="5:18" ht="13.5">
      <c r="E114" t="s">
        <v>279</v>
      </c>
      <c r="G114" s="1">
        <v>546037035</v>
      </c>
      <c r="R114">
        <v>24</v>
      </c>
    </row>
    <row r="115" spans="5:18" ht="13.5">
      <c r="E115" t="s">
        <v>280</v>
      </c>
      <c r="G115" s="1">
        <v>552259113</v>
      </c>
      <c r="R115">
        <v>24</v>
      </c>
    </row>
    <row r="116" spans="5:18" ht="13.5">
      <c r="E116" t="s">
        <v>281</v>
      </c>
      <c r="G116" s="1">
        <v>555370152</v>
      </c>
      <c r="R116">
        <v>24</v>
      </c>
    </row>
    <row r="117" spans="5:18" ht="13.5">
      <c r="E117" t="s">
        <v>282</v>
      </c>
      <c r="G117" s="1">
        <v>558636742</v>
      </c>
      <c r="R117">
        <v>24</v>
      </c>
    </row>
    <row r="118" spans="5:18" ht="13.5">
      <c r="E118" t="s">
        <v>283</v>
      </c>
      <c r="G118" s="1">
        <v>562066663</v>
      </c>
      <c r="R118">
        <v>24</v>
      </c>
    </row>
    <row r="119" spans="5:18" ht="13.5">
      <c r="E119" t="s">
        <v>284</v>
      </c>
      <c r="G119" s="1">
        <v>565668079</v>
      </c>
      <c r="R119">
        <v>24</v>
      </c>
    </row>
    <row r="120" spans="5:18" ht="13.5">
      <c r="E120" t="s">
        <v>285</v>
      </c>
      <c r="G120" s="1">
        <v>569989779</v>
      </c>
      <c r="R120">
        <v>24</v>
      </c>
    </row>
    <row r="121" spans="5:18" ht="13.5">
      <c r="E121" t="s">
        <v>286</v>
      </c>
      <c r="G121" s="1">
        <v>572150629</v>
      </c>
      <c r="R121">
        <v>25</v>
      </c>
    </row>
    <row r="122" spans="5:18" ht="13.5">
      <c r="E122" t="s">
        <v>287</v>
      </c>
      <c r="G122" s="1">
        <v>573447138</v>
      </c>
      <c r="R122">
        <v>25</v>
      </c>
    </row>
    <row r="123" spans="5:18" ht="13.5">
      <c r="E123" t="s">
        <v>288</v>
      </c>
      <c r="G123" s="1">
        <v>574808474</v>
      </c>
      <c r="R123">
        <v>25</v>
      </c>
    </row>
    <row r="124" spans="5:18" ht="13.5">
      <c r="E124" t="s">
        <v>289</v>
      </c>
      <c r="G124" s="1">
        <v>576237876</v>
      </c>
      <c r="R124">
        <v>25</v>
      </c>
    </row>
    <row r="125" spans="5:18" ht="13.5">
      <c r="E125" t="s">
        <v>290</v>
      </c>
      <c r="G125" s="1">
        <v>577953159</v>
      </c>
      <c r="R125">
        <v>25</v>
      </c>
    </row>
    <row r="126" spans="5:18" ht="13.5">
      <c r="E126" t="s">
        <v>291</v>
      </c>
      <c r="G126" s="1">
        <v>579325385</v>
      </c>
      <c r="R126">
        <v>25</v>
      </c>
    </row>
    <row r="127" spans="5:18" ht="13.5">
      <c r="E127" t="s">
        <v>292</v>
      </c>
      <c r="G127" s="1">
        <v>580766222</v>
      </c>
      <c r="R127">
        <v>25</v>
      </c>
    </row>
    <row r="128" spans="5:18" ht="13.5">
      <c r="E128" t="s">
        <v>293</v>
      </c>
      <c r="G128" s="1">
        <v>582279101</v>
      </c>
      <c r="R128">
        <v>25</v>
      </c>
    </row>
    <row r="129" spans="5:18" ht="13.5">
      <c r="E129" t="s">
        <v>294</v>
      </c>
      <c r="G129" s="1">
        <v>583867625</v>
      </c>
      <c r="R129">
        <v>25</v>
      </c>
    </row>
    <row r="130" spans="5:18" ht="13.5">
      <c r="E130" t="s">
        <v>295</v>
      </c>
      <c r="G130" s="1">
        <v>588633194</v>
      </c>
      <c r="R130">
        <v>25</v>
      </c>
    </row>
    <row r="131" spans="5:18" ht="13.5">
      <c r="E131" t="s">
        <v>296</v>
      </c>
      <c r="G131" s="1">
        <v>592445650</v>
      </c>
      <c r="R131">
        <v>26</v>
      </c>
    </row>
    <row r="132" spans="5:18" ht="13.5">
      <c r="E132" t="s">
        <v>297</v>
      </c>
      <c r="G132" s="1">
        <v>596639351</v>
      </c>
      <c r="R132">
        <v>26</v>
      </c>
    </row>
    <row r="133" spans="5:18" ht="13.5">
      <c r="E133" t="s">
        <v>298</v>
      </c>
      <c r="G133" s="1">
        <v>601252423</v>
      </c>
      <c r="R133">
        <v>26</v>
      </c>
    </row>
    <row r="134" spans="5:18" ht="13.5">
      <c r="E134" t="s">
        <v>299</v>
      </c>
      <c r="G134" s="1">
        <v>606326801</v>
      </c>
      <c r="R134">
        <v>26</v>
      </c>
    </row>
    <row r="135" spans="5:18" ht="13.5">
      <c r="E135" t="s">
        <v>300</v>
      </c>
      <c r="G135" s="1">
        <v>616475558</v>
      </c>
      <c r="R135">
        <v>26</v>
      </c>
    </row>
    <row r="136" spans="5:18" ht="13.5">
      <c r="E136" t="s">
        <v>301</v>
      </c>
      <c r="G136" s="1">
        <v>624594564</v>
      </c>
      <c r="R136">
        <v>26</v>
      </c>
    </row>
    <row r="137" spans="5:18" ht="13.5">
      <c r="E137" t="s">
        <v>302</v>
      </c>
      <c r="G137" s="1">
        <v>633525470</v>
      </c>
      <c r="R137">
        <v>26</v>
      </c>
    </row>
    <row r="138" spans="5:18" ht="13.5">
      <c r="E138" t="s">
        <v>303</v>
      </c>
      <c r="G138" s="1">
        <v>643349467</v>
      </c>
      <c r="R138">
        <v>26</v>
      </c>
    </row>
    <row r="139" spans="5:18" ht="13.5">
      <c r="E139" t="s">
        <v>304</v>
      </c>
      <c r="G139" s="1">
        <v>654155864</v>
      </c>
      <c r="R139">
        <v>26</v>
      </c>
    </row>
    <row r="140" spans="5:18" ht="13.5">
      <c r="E140" t="s">
        <v>305</v>
      </c>
      <c r="G140" s="1">
        <v>691978251</v>
      </c>
      <c r="R140">
        <v>26</v>
      </c>
    </row>
    <row r="141" spans="5:18" ht="13.5">
      <c r="E141" t="s">
        <v>306</v>
      </c>
      <c r="G141" s="1">
        <v>722236162</v>
      </c>
      <c r="R141">
        <v>27</v>
      </c>
    </row>
    <row r="142" spans="5:18" ht="13.5">
      <c r="E142" t="s">
        <v>307</v>
      </c>
      <c r="G142" s="1">
        <v>755519863</v>
      </c>
      <c r="R142">
        <v>27</v>
      </c>
    </row>
    <row r="143" spans="5:18" ht="13.5">
      <c r="E143" t="s">
        <v>308</v>
      </c>
      <c r="G143" s="1">
        <v>792131935</v>
      </c>
      <c r="R143">
        <v>27</v>
      </c>
    </row>
    <row r="144" spans="5:18" ht="13.5">
      <c r="E144" t="s">
        <v>309</v>
      </c>
      <c r="G144" s="1">
        <v>832405213</v>
      </c>
      <c r="R144">
        <v>27</v>
      </c>
    </row>
    <row r="145" spans="5:18" ht="13.5">
      <c r="E145" t="s">
        <v>310</v>
      </c>
      <c r="G145" s="1">
        <v>912951771</v>
      </c>
      <c r="R145">
        <v>27</v>
      </c>
    </row>
    <row r="146" spans="5:18" ht="13.5">
      <c r="E146" t="s">
        <v>311</v>
      </c>
      <c r="G146" s="1">
        <v>977389016</v>
      </c>
      <c r="R146">
        <v>27</v>
      </c>
    </row>
    <row r="147" spans="5:18" ht="13.5">
      <c r="E147" t="s">
        <v>312</v>
      </c>
      <c r="G147" s="1">
        <v>1031157636</v>
      </c>
      <c r="R147">
        <v>27</v>
      </c>
    </row>
    <row r="148" spans="5:18" ht="13.5">
      <c r="E148" t="s">
        <v>313</v>
      </c>
      <c r="G148" s="1">
        <v>1153302698</v>
      </c>
      <c r="R148">
        <v>27</v>
      </c>
    </row>
    <row r="149" spans="5:18" ht="13.5">
      <c r="E149" t="s">
        <v>314</v>
      </c>
      <c r="G149" s="1">
        <v>1236233433</v>
      </c>
      <c r="R149">
        <v>27</v>
      </c>
    </row>
    <row r="150" spans="5:18" ht="13.5">
      <c r="E150" t="s">
        <v>315</v>
      </c>
      <c r="G150" s="1">
        <v>1650887110</v>
      </c>
      <c r="R150">
        <v>27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まめくろ</dc:creator>
  <cp:keywords/>
  <dc:description/>
  <cp:lastModifiedBy>まめくろ</cp:lastModifiedBy>
  <dcterms:created xsi:type="dcterms:W3CDTF">2009-10-06T11:55:11Z</dcterms:created>
  <dcterms:modified xsi:type="dcterms:W3CDTF">2010-08-11T00:40:38Z</dcterms:modified>
  <cp:category/>
  <cp:version/>
  <cp:contentType/>
  <cp:contentStatus/>
</cp:coreProperties>
</file>