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1475" windowHeight="9315" activeTab="0"/>
  </bookViews>
  <sheets>
    <sheet name="クエスト一覧表" sheetId="1" r:id="rId1"/>
    <sheet name="Exp0" sheetId="2" r:id="rId2"/>
    <sheet name="アカデミー" sheetId="3" r:id="rId3"/>
    <sheet name="期間限定" sheetId="4" r:id="rId4"/>
    <sheet name="クエ相関図" sheetId="5" r:id="rId5"/>
    <sheet name="終了場所別一覧" sheetId="6" r:id="rId6"/>
  </sheets>
  <externalReferences>
    <externalReference r:id="rId9"/>
    <externalReference r:id="rId10"/>
    <externalReference r:id="rId11"/>
  </externalReferences>
  <definedNames>
    <definedName name="ASS">'[2]Data'!#REF!</definedName>
    <definedName name="生態2">'[2]Data'!$AA$2:$AA$4</definedName>
    <definedName name="肉子">'[1]Data'!$AC$2:$AC$5</definedName>
    <definedName name="魔王">'[3]Data'!$N$2:$N$3</definedName>
  </definedNames>
  <calcPr fullCalcOnLoad="1"/>
</workbook>
</file>

<file path=xl/comments1.xml><?xml version="1.0" encoding="utf-8"?>
<comments xmlns="http://schemas.openxmlformats.org/spreadsheetml/2006/main">
  <authors>
    <author>ヒグマコII</author>
    <author>まめくろ</author>
  </authors>
  <commentList>
    <comment ref="B78" authorId="0">
      <text>
        <r>
          <rPr>
            <sz val="9"/>
            <rFont val="ＭＳ Ｐゴシック"/>
            <family val="3"/>
          </rPr>
          <t>Lv98以下ではM 550K</t>
        </r>
      </text>
    </comment>
    <comment ref="B12" authorId="0">
      <text>
        <r>
          <rPr>
            <sz val="9"/>
            <rFont val="ＭＳ Ｐゴシック"/>
            <family val="3"/>
          </rPr>
          <t>30K or 10K
クエスト中選択肢で変化</t>
        </r>
      </text>
    </comment>
    <comment ref="B19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B21" authorId="0">
      <text>
        <r>
          <rPr>
            <sz val="9"/>
            <rFont val="ＭＳ Ｐゴシック"/>
            <family val="3"/>
          </rPr>
          <t xml:space="preserve">キルケラルートのみ
</t>
        </r>
      </text>
    </comment>
    <comment ref="B41" authorId="0">
      <text>
        <r>
          <rPr>
            <sz val="9"/>
            <rFont val="ＭＳ Ｐゴシック"/>
            <family val="3"/>
          </rPr>
          <t xml:space="preserve">1M or 1.2M
ヘリオンの目所持により変化
</t>
        </r>
      </text>
    </comment>
    <comment ref="B71" authorId="1">
      <text>
        <r>
          <rPr>
            <sz val="9"/>
            <rFont val="ＭＳ Ｐゴシック"/>
            <family val="3"/>
          </rPr>
          <t>99では紫箱
低Lvではイグ実</t>
        </r>
      </text>
    </comment>
    <comment ref="B73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</commentList>
</comments>
</file>

<file path=xl/comments6.xml><?xml version="1.0" encoding="utf-8"?>
<comments xmlns="http://schemas.openxmlformats.org/spreadsheetml/2006/main">
  <authors>
    <author>ヒグマコII</author>
    <author>まめくろ</author>
  </authors>
  <commentList>
    <comment ref="D13" authorId="0">
      <text>
        <r>
          <rPr>
            <sz val="9"/>
            <rFont val="ＭＳ Ｐゴシック"/>
            <family val="3"/>
          </rPr>
          <t>1M or 1.2M
ヘリオンの目所により変化</t>
        </r>
      </text>
    </comment>
    <comment ref="D61" authorId="0">
      <text>
        <r>
          <rPr>
            <sz val="9"/>
            <rFont val="ＭＳ Ｐゴシック"/>
            <family val="3"/>
          </rPr>
          <t>500K or 300K
条件不明</t>
        </r>
      </text>
    </comment>
    <comment ref="D63" authorId="0">
      <text>
        <r>
          <rPr>
            <sz val="9"/>
            <rFont val="ＭＳ Ｐゴシック"/>
            <family val="3"/>
          </rPr>
          <t>30K or 10K
クエスト中選択肢により変化</t>
        </r>
      </text>
    </comment>
    <comment ref="D66" authorId="0">
      <text>
        <r>
          <rPr>
            <sz val="9"/>
            <rFont val="ＭＳ Ｐゴシック"/>
            <family val="3"/>
          </rPr>
          <t>1.2M or 700K or 500K
クエスト中選択肢により変化</t>
        </r>
      </text>
    </comment>
    <comment ref="D78" authorId="0">
      <text>
        <r>
          <rPr>
            <sz val="9"/>
            <rFont val="ＭＳ Ｐゴシック"/>
            <family val="3"/>
          </rPr>
          <t>80K/30K or 90K/40K
依頼されるアイテムにより変化？</t>
        </r>
      </text>
    </comment>
    <comment ref="C90" authorId="1">
      <text>
        <r>
          <rPr>
            <sz val="9"/>
            <rFont val="ＭＳ Ｐゴシック"/>
            <family val="3"/>
          </rPr>
          <t>途中選択肢により
終了NPCが変化</t>
        </r>
      </text>
    </comment>
  </commentList>
</comments>
</file>

<file path=xl/sharedStrings.xml><?xml version="1.0" encoding="utf-8"?>
<sst xmlns="http://schemas.openxmlformats.org/spreadsheetml/2006/main" count="5904" uniqueCount="888">
  <si>
    <t>大統領</t>
  </si>
  <si>
    <t>歴史学者</t>
  </si>
  <si>
    <t>モロク魔王</t>
  </si>
  <si>
    <t>基地潜入</t>
  </si>
  <si>
    <t>聖域</t>
  </si>
  <si>
    <t>飛行船</t>
  </si>
  <si>
    <t>黒い石</t>
  </si>
  <si>
    <t>工場</t>
  </si>
  <si>
    <t>吟遊詩人</t>
  </si>
  <si>
    <t>神器1</t>
  </si>
  <si>
    <t>神器2</t>
  </si>
  <si>
    <t>神器3</t>
  </si>
  <si>
    <t>神器4</t>
  </si>
  <si>
    <t>お薬</t>
  </si>
  <si>
    <t>薬草</t>
  </si>
  <si>
    <t>思い出の木</t>
  </si>
  <si>
    <t>MIN</t>
  </si>
  <si>
    <t>Lv</t>
  </si>
  <si>
    <t>職</t>
  </si>
  <si>
    <t>初</t>
  </si>
  <si>
    <t>超初</t>
  </si>
  <si>
    <t>銃</t>
  </si>
  <si>
    <t>忍</t>
  </si>
  <si>
    <t>剣</t>
  </si>
  <si>
    <t>術</t>
  </si>
  <si>
    <t>修</t>
  </si>
  <si>
    <t>弓</t>
  </si>
  <si>
    <t>商</t>
  </si>
  <si>
    <t>盗</t>
  </si>
  <si>
    <t>蹴</t>
  </si>
  <si>
    <t>騎</t>
  </si>
  <si>
    <t>狩</t>
  </si>
  <si>
    <t>魔</t>
  </si>
  <si>
    <t>聖</t>
  </si>
  <si>
    <t>鍛</t>
  </si>
  <si>
    <t>殺</t>
  </si>
  <si>
    <t>十</t>
  </si>
  <si>
    <t>賢</t>
  </si>
  <si>
    <t>僧</t>
  </si>
  <si>
    <t>鳥</t>
  </si>
  <si>
    <t>踊</t>
  </si>
  <si>
    <t>錬</t>
  </si>
  <si>
    <t>悪</t>
  </si>
  <si>
    <t>星</t>
  </si>
  <si>
    <t>魂</t>
  </si>
  <si>
    <t>廃初</t>
  </si>
  <si>
    <t>廃剣</t>
  </si>
  <si>
    <t>廃術</t>
  </si>
  <si>
    <t>廃修</t>
  </si>
  <si>
    <t>廃弓</t>
  </si>
  <si>
    <t>廃商</t>
  </si>
  <si>
    <t>廃盗</t>
  </si>
  <si>
    <t>廃騎</t>
  </si>
  <si>
    <t>廃魔</t>
  </si>
  <si>
    <t>廃聖</t>
  </si>
  <si>
    <t>狙</t>
  </si>
  <si>
    <t>廃鍛</t>
  </si>
  <si>
    <t>廃殺</t>
  </si>
  <si>
    <t>聖騎</t>
  </si>
  <si>
    <t>教</t>
  </si>
  <si>
    <t>王</t>
  </si>
  <si>
    <t>冠</t>
  </si>
  <si>
    <t>舞</t>
  </si>
  <si>
    <t>創</t>
  </si>
  <si>
    <t>追</t>
  </si>
  <si>
    <t>アカウント1</t>
  </si>
  <si>
    <t>アカウント2</t>
  </si>
  <si>
    <t>アカウント3</t>
  </si>
  <si>
    <t>一般</t>
  </si>
  <si>
    <t>石板</t>
  </si>
  <si>
    <t>妨害</t>
  </si>
  <si>
    <t>報酬</t>
  </si>
  <si>
    <t>Exp</t>
  </si>
  <si>
    <t>水</t>
  </si>
  <si>
    <t>ﾌｪｲ</t>
  </si>
  <si>
    <t>ｹﾞﾌｪ</t>
  </si>
  <si>
    <t>ﾓﾛｸ</t>
  </si>
  <si>
    <t>Jr宅</t>
  </si>
  <si>
    <t>ﾍﾞﾙﾀ</t>
  </si>
  <si>
    <t>時計</t>
  </si>
  <si>
    <t>ｼﾞｬﾜｲ</t>
  </si>
  <si>
    <t>ｶｼﾞﾉ</t>
  </si>
  <si>
    <t>城</t>
  </si>
  <si>
    <t>ﾆﾌﾞﾙ</t>
  </si>
  <si>
    <t>GD</t>
  </si>
  <si>
    <t>ﾌﾟﾛ</t>
  </si>
  <si>
    <t>ｼﾞｭﾉ</t>
  </si>
  <si>
    <t>ﾙﾃｨｴ</t>
  </si>
  <si>
    <t>GD列</t>
  </si>
  <si>
    <t>炭鉱</t>
  </si>
  <si>
    <t>指輪</t>
  </si>
  <si>
    <t>ﾙﾃｨｴ</t>
  </si>
  <si>
    <t>北東</t>
  </si>
  <si>
    <t>北西</t>
  </si>
  <si>
    <t>ﾌﾟﾛ北</t>
  </si>
  <si>
    <t>ﾌﾟﾛ</t>
  </si>
  <si>
    <t>魔王</t>
  </si>
  <si>
    <t>一次</t>
  </si>
  <si>
    <t>他</t>
  </si>
  <si>
    <t>ｺﾓﾄﾞ</t>
  </si>
  <si>
    <t>ｳﾝﾊﾞﾗ</t>
  </si>
  <si>
    <t>ﾍﾞﾙﾀ</t>
  </si>
  <si>
    <t>ｳﾞｧﾙ</t>
  </si>
  <si>
    <t>魔女</t>
  </si>
  <si>
    <t>ｾﾘﾝ</t>
  </si>
  <si>
    <t>ヘル</t>
  </si>
  <si>
    <t>DI戦</t>
  </si>
  <si>
    <t>一次職クエ</t>
  </si>
  <si>
    <t>変動</t>
  </si>
  <si>
    <t>図書</t>
  </si>
  <si>
    <t>－</t>
  </si>
  <si>
    <t>－</t>
  </si>
  <si>
    <t>×</t>
  </si>
  <si>
    <t>○</t>
  </si>
  <si>
    <t>？</t>
  </si>
  <si>
    <t>アカウント4</t>
  </si>
  <si>
    <t>Exp</t>
  </si>
  <si>
    <t>薬</t>
  </si>
  <si>
    <t>飛行</t>
  </si>
  <si>
    <t>ﾋﾞﾝｺﾞ</t>
  </si>
  <si>
    <t>ｵﾃﾞﾝ</t>
  </si>
  <si>
    <t>婚約者</t>
  </si>
  <si>
    <t>・龍之城パッチ</t>
  </si>
  <si>
    <t>Base</t>
  </si>
  <si>
    <t>Job</t>
  </si>
  <si>
    <t>試験</t>
  </si>
  <si>
    <t>○</t>
  </si>
  <si>
    <t>？</t>
  </si>
  <si>
    <t>ｶﾞﾙﾄﾞ</t>
  </si>
  <si>
    <t>ﾙｰﾝ</t>
  </si>
  <si>
    <t>ｹﾞﾌｪ</t>
  </si>
  <si>
    <t>ﾌｨｹﾞﾙ</t>
  </si>
  <si>
    <t>伊豆</t>
  </si>
  <si>
    <t>ﾌｪｲ</t>
  </si>
  <si>
    <t>ｺﾓﾄﾞ</t>
  </si>
  <si>
    <t>修道院</t>
  </si>
  <si>
    <t>ﾗﾍﾙ</t>
  </si>
  <si>
    <t>ﾍﾞｲﾝｽ</t>
  </si>
  <si>
    <t>ｱﾏﾂ</t>
  </si>
  <si>
    <t>崑崙</t>
  </si>
  <si>
    <t>龍之城</t>
  </si>
  <si>
    <t>ｱﾕﾀﾔ</t>
  </si>
  <si>
    <t>ｳﾝﾊﾞﾗ</t>
  </si>
  <si>
    <t>ｱﾙﾃﾞ</t>
  </si>
  <si>
    <t>リヒ</t>
  </si>
  <si>
    <t>ｱｲﾝ</t>
  </si>
  <si>
    <t>ベフ</t>
  </si>
  <si>
    <t>ﾊﾞｲﾗﾝ</t>
  </si>
  <si>
    <t>沈没船</t>
  </si>
  <si>
    <t>ﾌｨｹﾞﾙ</t>
  </si>
  <si>
    <t>下水1</t>
  </si>
  <si>
    <t>ﾋﾟﾗ1</t>
  </si>
  <si>
    <t>ｲｽﾞD1</t>
  </si>
  <si>
    <t>FD1</t>
  </si>
  <si>
    <t>下水2</t>
  </si>
  <si>
    <t>ｲｽﾞD2</t>
  </si>
  <si>
    <t>下水3</t>
  </si>
  <si>
    <t>ｺﾞﾗ森</t>
  </si>
  <si>
    <t>ﾎﾟﾘﾝ島</t>
  </si>
  <si>
    <t>ｻﾎﾞ砂漠</t>
  </si>
  <si>
    <t>ﾄｰﾄﾞ</t>
  </si>
  <si>
    <t>ﾌﾘｵﾆ</t>
  </si>
  <si>
    <t>ｻｽﾗｲ</t>
  </si>
  <si>
    <t>道</t>
  </si>
  <si>
    <t>嵐</t>
  </si>
  <si>
    <t>下水4</t>
  </si>
  <si>
    <t>狼森</t>
  </si>
  <si>
    <t>ﾎﾟﾘﾝ島</t>
  </si>
  <si>
    <t>ﾎﾙﾝ谷</t>
  </si>
  <si>
    <t>ASS</t>
  </si>
  <si>
    <t>Z団</t>
  </si>
  <si>
    <t>工場（途）</t>
  </si>
  <si>
    <t>借金返済</t>
  </si>
  <si>
    <t>→</t>
  </si>
  <si>
    <t>隠された秘宝</t>
  </si>
  <si>
    <t>研究所潜入</t>
  </si>
  <si>
    <t>─┬→</t>
  </si>
  <si>
    <t>鍵盤</t>
  </si>
  <si>
    <t>言語習得</t>
  </si>
  <si>
    <t>ﾓﾛｸ</t>
  </si>
  <si>
    <t>迷宮</t>
  </si>
  <si>
    <t>ﾀﾞﾝｽ</t>
  </si>
  <si>
    <t>ｼﾞｭﾉ</t>
  </si>
  <si>
    <t>ｹﾐG</t>
  </si>
  <si>
    <t>ﾒｯﾂ</t>
  </si>
  <si>
    <t>呪魂</t>
  </si>
  <si>
    <t>ｱﾗｷﾅ</t>
  </si>
  <si>
    <t>詩人</t>
  </si>
  <si>
    <t>オゼ</t>
  </si>
  <si>
    <t>ﾚｲｷﾝ</t>
  </si>
  <si>
    <t>最下層</t>
  </si>
  <si>
    <t>・アインブロックパッチ</t>
  </si>
  <si>
    <t>・アユタヤパッチ</t>
  </si>
  <si>
    <t>MSS</t>
  </si>
  <si>
    <t>1.5M*2</t>
  </si>
  <si>
    <t>一話</t>
  </si>
  <si>
    <t>二話</t>
  </si>
  <si>
    <t>三話</t>
  </si>
  <si>
    <t>四話</t>
  </si>
  <si>
    <t>五話</t>
  </si>
  <si>
    <t>六話</t>
  </si>
  <si>
    <t>最終話</t>
  </si>
  <si>
    <t>N-E</t>
  </si>
  <si>
    <t>E-N</t>
  </si>
  <si>
    <t>WSE</t>
  </si>
  <si>
    <t>SE</t>
  </si>
  <si>
    <t>E</t>
  </si>
  <si>
    <t>SWN</t>
  </si>
  <si>
    <t>WN</t>
  </si>
  <si>
    <t>N</t>
  </si>
  <si>
    <t>各地</t>
  </si>
  <si>
    <t>プロ</t>
  </si>
  <si>
    <t>国際線</t>
  </si>
  <si>
    <t>国内線</t>
  </si>
  <si>
    <t>報酬受領場所</t>
  </si>
  <si>
    <t>MAP</t>
  </si>
  <si>
    <t>備考</t>
  </si>
  <si>
    <t>ジュノ</t>
  </si>
  <si>
    <t>Nif 109,254</t>
  </si>
  <si>
    <t>Ald 66,213</t>
  </si>
  <si>
    <t>Lou病院内</t>
  </si>
  <si>
    <t>タファ</t>
  </si>
  <si>
    <t>Lou 317,176</t>
  </si>
  <si>
    <t>AyoD2 91,262</t>
  </si>
  <si>
    <t>Gef←展望台</t>
  </si>
  <si>
    <t>ヴァルキリー</t>
  </si>
  <si>
    <t>ﾆﾌﾞﾙ室内</t>
  </si>
  <si>
    <t>プロ室内</t>
  </si>
  <si>
    <t>メッツ</t>
  </si>
  <si>
    <t>Nif 313,70</t>
  </si>
  <si>
    <t>セリン</t>
  </si>
  <si>
    <t>Ein工場内</t>
  </si>
  <si>
    <t>ゼルメト</t>
  </si>
  <si>
    <t>Ebh 165,105</t>
  </si>
  <si>
    <t>リヒ貧民街</t>
  </si>
  <si>
    <t>マク</t>
  </si>
  <si>
    <t>ｼﾞｭﾉ図書館</t>
  </si>
  <si>
    <t>ﾍﾞﾝｶｲｽﾃｨﾝ</t>
  </si>
  <si>
    <t>Lhz 321,321</t>
  </si>
  <si>
    <t>大聖堂</t>
  </si>
  <si>
    <t>バムプ神父</t>
  </si>
  <si>
    <t>リヒ本社2F</t>
  </si>
  <si>
    <t>カジエン</t>
  </si>
  <si>
    <t>トロック</t>
  </si>
  <si>
    <t>モロク南宿</t>
  </si>
  <si>
    <t>タイアース</t>
  </si>
  <si>
    <t>Yun 112,158</t>
  </si>
  <si>
    <t>Lhz 188,203</t>
  </si>
  <si>
    <t>神殿右翼</t>
  </si>
  <si>
    <t>ジェド</t>
  </si>
  <si>
    <t>神殿前庭園</t>
  </si>
  <si>
    <t>ネマ</t>
  </si>
  <si>
    <t>Ra 157,183</t>
  </si>
  <si>
    <t>ラスダール</t>
  </si>
  <si>
    <t>2F/本棚</t>
  </si>
  <si>
    <t>veins_fild05</t>
  </si>
  <si>
    <t>庭園165,57</t>
  </si>
  <si>
    <t>ニルエン</t>
  </si>
  <si>
    <t>夜島入口</t>
  </si>
  <si>
    <t>ラルヒス</t>
  </si>
  <si>
    <t>プロ城前</t>
  </si>
  <si>
    <t>治安団長</t>
  </si>
  <si>
    <t>Pro 140,304</t>
  </si>
  <si>
    <t>ﾓｽｺ王宮</t>
  </si>
  <si>
    <t>Min</t>
  </si>
  <si>
    <t>Max</t>
  </si>
  <si>
    <t>Ebh 204,135</t>
  </si>
  <si>
    <t>クルト</t>
  </si>
  <si>
    <t>Ein126,226</t>
  </si>
  <si>
    <t>カーラ</t>
  </si>
  <si>
    <t>・リヒタルゼンパッチ</t>
  </si>
  <si>
    <t>Lhz 180,168</t>
  </si>
  <si>
    <t>ペルロック</t>
  </si>
  <si>
    <t>・ノーグハルトパッチ</t>
  </si>
  <si>
    <t>Gef 131,38</t>
  </si>
  <si>
    <t>バルデス</t>
  </si>
  <si>
    <t>・フィゲルパッチ</t>
  </si>
  <si>
    <t>Hu 150,216</t>
  </si>
  <si>
    <t>シリア</t>
  </si>
  <si>
    <t>EinBSｷﾞﾙﾄﾞ</t>
  </si>
  <si>
    <t>モリペン</t>
  </si>
  <si>
    <t>Hu 56,104</t>
  </si>
  <si>
    <t>Hu↓190,367</t>
  </si>
  <si>
    <t>Hu 199,171</t>
  </si>
  <si>
    <t>Hu 153,151</t>
  </si>
  <si>
    <t>Yun 157,320</t>
  </si>
  <si>
    <t>・ラヘルパッチ</t>
  </si>
  <si>
    <t>Ra 265,46</t>
  </si>
  <si>
    <t>・ベインスパッチ</t>
  </si>
  <si>
    <t>Ve 150,176</t>
  </si>
  <si>
    <t>Ve 327,185</t>
  </si>
  <si>
    <t>・ネームレスパッチ</t>
  </si>
  <si>
    <t>・モスコビアパッチ</t>
  </si>
  <si>
    <t>Mos 203,96</t>
  </si>
  <si>
    <t>2F/カリーナ</t>
  </si>
  <si>
    <t>Lv</t>
  </si>
  <si>
    <t>サイン1</t>
  </si>
  <si>
    <t>サイン2</t>
  </si>
  <si>
    <t>サイン3</t>
  </si>
  <si>
    <t>サイン4</t>
  </si>
  <si>
    <t>ﾓﾛｸ秘密酒場</t>
  </si>
  <si>
    <t>キル・ハイル</t>
  </si>
  <si>
    <t>2F/棚</t>
  </si>
  <si>
    <t>プロンテラ大聖堂礼拝堂/吟遊詩人</t>
  </si>
  <si>
    <t>治安維持団長</t>
  </si>
  <si>
    <t>プロンテラ城前</t>
  </si>
  <si>
    <t>年寄りの兵士</t>
  </si>
  <si>
    <t>プロンテラ握手像北西（140,304）</t>
  </si>
  <si>
    <t>ゲフェン復帰点右方向（131,38）/吟遊詩人</t>
  </si>
  <si>
    <t>語り部</t>
  </si>
  <si>
    <t>ゲフェン中央カプラ右（122,62）</t>
  </si>
  <si>
    <t>バルキリー神殿ヒミン/ゲフェン東MAP展望台より転送</t>
  </si>
  <si>
    <t>アサシンG秘密酒場（45,117）第一区域</t>
  </si>
  <si>
    <t>モロク南宿（199,64）右部屋</t>
  </si>
  <si>
    <t>自動会話</t>
  </si>
  <si>
    <t>モロク南MAP/WP出て南に5歩程度</t>
  </si>
  <si>
    <t>アルデバランカプラ本社右方向（66,213）/お嬢さん</t>
  </si>
  <si>
    <t>通行証 後半</t>
  </si>
  <si>
    <t>ジュノー3時方向図書館（338,203）北部屋/熱血学生</t>
  </si>
  <si>
    <t>フィゲルの薬</t>
  </si>
  <si>
    <t>ジュノー中央カプラ左下方向（112,158）</t>
  </si>
  <si>
    <t>ジュノー11時方向大統領官邸（157,320）秘書と会話後転送（執務室）/カール</t>
  </si>
  <si>
    <t>恋人 後半</t>
  </si>
  <si>
    <t>アインブロック10時方向カベルタ宅（126,226）</t>
  </si>
  <si>
    <t>アインブロック6時方向工場（132,79）工場奥（67,242）</t>
  </si>
  <si>
    <t>アインブロック5時方向BSギルド（254,108）1F/具合の悪そうな青年</t>
  </si>
  <si>
    <t>恋人 前半</t>
  </si>
  <si>
    <t>アインベフ4時方向共同住宅（204,135）/青年</t>
  </si>
  <si>
    <t>アインベフカプラ南方向（165,105）</t>
  </si>
  <si>
    <t>リヒタルゼンデパート西方向（180,168）/平凡に見える男</t>
  </si>
  <si>
    <t>通行証 前半</t>
  </si>
  <si>
    <t>リヒタルゼン貧民街酒場前（337,232）</t>
  </si>
  <si>
    <t>生体研究所</t>
  </si>
  <si>
    <t>リヒタルゼン貧民街左上建物前（321,321付近）</t>
  </si>
  <si>
    <t>リヒタルゼン・レッケンベル本社2F右方向（173,253）</t>
  </si>
  <si>
    <t>リヒタルゼン中央やや北キルハイル邸（188,203）執事と会話後転送</t>
  </si>
  <si>
    <t>フィゲル1時方向民家（150,216）2F</t>
  </si>
  <si>
    <t>フィゲル左下牧場（56,104）</t>
  </si>
  <si>
    <t>フィゲル飛行場右上（199,171付近）</t>
  </si>
  <si>
    <t>フィゲル飛行場左方向民家（153,151）2F棚前（372,253付近）</t>
  </si>
  <si>
    <t>フィゲル南MAP/WP出てすぐ（190,367）</t>
  </si>
  <si>
    <t>ラヘル4時方向フレイヤの泉右下のふきだし付近（265,46）</t>
  </si>
  <si>
    <t>ラヘル中央やや北（157,183）</t>
  </si>
  <si>
    <t>ネマ神官</t>
  </si>
  <si>
    <t>フレイヤ大神殿正門前（166,174）</t>
  </si>
  <si>
    <t>ジェド大神官</t>
  </si>
  <si>
    <t>フレイヤ大神殿1F右翼執務室（277,159）</t>
  </si>
  <si>
    <t>基地潜入 後半</t>
  </si>
  <si>
    <t>ニルエン大神官</t>
  </si>
  <si>
    <t>フレイヤ大神殿前庭園5時方向（165,57）</t>
  </si>
  <si>
    <t>ケイン</t>
  </si>
  <si>
    <t>ベインス3時方向（327,185）/子供</t>
  </si>
  <si>
    <t>基地潜入 前半</t>
  </si>
  <si>
    <t>本棚</t>
  </si>
  <si>
    <t>ベインスジョンダ左方向武器屋（150,176）2F地質学研究所右手本棚</t>
  </si>
  <si>
    <t>ベインス北西MAP（veins_fild05）中央付近（257,130）/腰を叩いている老人</t>
  </si>
  <si>
    <t>名も無き島</t>
  </si>
  <si>
    <t>名も無き島（夜）入口桟橋</t>
  </si>
  <si>
    <t>死者の街</t>
  </si>
  <si>
    <t>ニブルヘイム</t>
  </si>
  <si>
    <t>ニブルヘイム11時方向（109,254）</t>
  </si>
  <si>
    <t>龍之城</t>
  </si>
  <si>
    <t>龍之城4時方向病院（263,93）/とても医者らしい医者</t>
  </si>
  <si>
    <t>龍之城2時方向民家（317,176）/毒薬王</t>
  </si>
  <si>
    <t>アユタヤダンジョン2F（91,262）/ふきだし→疲れきった青年</t>
  </si>
  <si>
    <t>モスコビア中央王宮（255,140）謁見の間玉座（131,90）/チャール・アレクセイ3世</t>
  </si>
  <si>
    <t>モスコビア6時方向民家（203,96）2F</t>
  </si>
  <si>
    <t>クエスト</t>
  </si>
  <si>
    <t>ルーン･ミッドガッツ</t>
  </si>
  <si>
    <t>プロンテラ</t>
  </si>
  <si>
    <t>MSS</t>
  </si>
  <si>
    <t>モロク</t>
  </si>
  <si>
    <t>アインブロック</t>
  </si>
  <si>
    <t>アインベフ</t>
  </si>
  <si>
    <t>シドクス</t>
  </si>
  <si>
    <t>リヒタルゼン</t>
  </si>
  <si>
    <t>ガルシュタイン</t>
  </si>
  <si>
    <t>マク</t>
  </si>
  <si>
    <t>フィゲル</t>
  </si>
  <si>
    <t>アルナベルツ</t>
  </si>
  <si>
    <t>ラヘル</t>
  </si>
  <si>
    <t>アユタヤ</t>
  </si>
  <si>
    <t>モスコビア</t>
  </si>
  <si>
    <t>×</t>
  </si>
  <si>
    <t>・モロクパッチ</t>
  </si>
  <si>
    <t>運命のカラス</t>
  </si>
  <si>
    <t>王位継承</t>
  </si>
  <si>
    <t>M 1.2M</t>
  </si>
  <si>
    <t>M 2M/1M</t>
  </si>
  <si>
    <t>1.8M</t>
  </si>
  <si>
    <t>1.6M</t>
  </si>
  <si>
    <t>1.28M</t>
  </si>
  <si>
    <t>2M</t>
  </si>
  <si>
    <t>M 1.3M</t>
  </si>
  <si>
    <t>1M</t>
  </si>
  <si>
    <t>M 1M</t>
  </si>
  <si>
    <t>モロクピラミッド前南東（137、70）/本を持った男</t>
  </si>
  <si>
    <t>魔王討伐</t>
  </si>
  <si>
    <t>モロク中央</t>
  </si>
  <si>
    <t>－</t>
  </si>
  <si>
    <t>○</t>
  </si>
  <si>
    <t>？</t>
  </si>
  <si>
    <t>討伐</t>
  </si>
  <si>
    <t>隊長</t>
  </si>
  <si>
    <t>ﾌﾟﾛ城玉座前</t>
  </si>
  <si>
    <t>プロンテラ城玉座前</t>
  </si>
  <si>
    <t>秘書室より若干手前</t>
  </si>
  <si>
    <t>-</t>
  </si>
  <si>
    <t>審査官</t>
  </si>
  <si>
    <t>ピラ前137,70</t>
  </si>
  <si>
    <t>バーロック隊長</t>
  </si>
  <si>
    <t>モロク南カプラより北方向/コンチネンタルガード隊長</t>
  </si>
  <si>
    <t>報酬経験値</t>
  </si>
  <si>
    <t>M 1,220,358</t>
  </si>
  <si>
    <t>M 406,786</t>
  </si>
  <si>
    <t>1.5M</t>
  </si>
  <si>
    <t>2M</t>
  </si>
  <si>
    <t>M 1.1M</t>
  </si>
  <si>
    <t>100K*4</t>
  </si>
  <si>
    <t>M 350K</t>
  </si>
  <si>
    <t>500K*X</t>
  </si>
  <si>
    <t>M 200K</t>
  </si>
  <si>
    <t>M 290K</t>
  </si>
  <si>
    <t>M 700K/500K</t>
  </si>
  <si>
    <t>M 700K</t>
  </si>
  <si>
    <t>200K/10K</t>
  </si>
  <si>
    <t>M 156K</t>
  </si>
  <si>
    <t>400K</t>
  </si>
  <si>
    <t>450K</t>
  </si>
  <si>
    <t>550K</t>
  </si>
  <si>
    <t>700K/400K</t>
  </si>
  <si>
    <t>900K/600K</t>
  </si>
  <si>
    <t>700K</t>
  </si>
  <si>
    <t>500K</t>
  </si>
  <si>
    <t>100K</t>
  </si>
  <si>
    <t>50K</t>
  </si>
  <si>
    <t>900K</t>
  </si>
  <si>
    <t>200K</t>
  </si>
  <si>
    <t>600K</t>
  </si>
  <si>
    <t>800K</t>
  </si>
  <si>
    <t>300K</t>
  </si>
  <si>
    <t>1M/700K</t>
  </si>
  <si>
    <t>900K/900K</t>
  </si>
  <si>
    <t>30K</t>
  </si>
  <si>
    <t>魔王討伐（途）</t>
  </si>
  <si>
    <t>500K</t>
  </si>
  <si>
    <t>ﾌｪｲ→</t>
  </si>
  <si>
    <t>M 290,675</t>
  </si>
  <si>
    <t>M 156,786</t>
  </si>
  <si>
    <t>20K</t>
  </si>
  <si>
    <t>M 97K</t>
  </si>
  <si>
    <t>500K*2</t>
  </si>
  <si>
    <t>40K*2</t>
  </si>
  <si>
    <t>お薬（途）</t>
  </si>
  <si>
    <t>→</t>
  </si>
  <si>
    <t>毒薬</t>
  </si>
  <si>
    <t>ｱﾕﾀﾔ神殿（途）</t>
  </si>
  <si>
    <t>→</t>
  </si>
  <si>
    <t>→</t>
  </si>
  <si>
    <t>シドクス</t>
  </si>
  <si>
    <t>1.8M</t>
  </si>
  <si>
    <t>┬→</t>
  </si>
  <si>
    <t>┬┘</t>
  </si>
  <si>
    <t>1.6M</t>
  </si>
  <si>
    <t>─┘</t>
  </si>
  <si>
    <t>→</t>
  </si>
  <si>
    <t>┬→</t>
  </si>
  <si>
    <t>1M</t>
  </si>
  <si>
    <t>2M</t>
  </si>
  <si>
    <t>→</t>
  </si>
  <si>
    <t>M 1.1M</t>
  </si>
  <si>
    <t>M 1M</t>
  </si>
  <si>
    <t>1.5M*2</t>
  </si>
  <si>
    <t>ヘリオン</t>
  </si>
  <si>
    <t>ジュノー</t>
  </si>
  <si>
    <t>M 2M/1M</t>
  </si>
  <si>
    <t>1M</t>
  </si>
  <si>
    <t>500K</t>
  </si>
  <si>
    <t>ニブルヘイム5時方向</t>
  </si>
  <si>
    <t>ローカルマップ</t>
  </si>
  <si>
    <t>M 406,786</t>
  </si>
  <si>
    <t>アカデミー</t>
  </si>
  <si>
    <t>ポリン先生</t>
  </si>
  <si>
    <t>アカデミー職員室</t>
  </si>
  <si>
    <t>セリン指輪</t>
  </si>
  <si>
    <t>飛行船追加</t>
  </si>
  <si>
    <t>牛乳汲み</t>
  </si>
  <si>
    <t>フォビエ捜索</t>
  </si>
  <si>
    <t>神殿への寄付</t>
  </si>
  <si>
    <t>氷のネックレス</t>
  </si>
  <si>
    <t>スパイ疑惑</t>
  </si>
  <si>
    <t>不運のエメラルド</t>
  </si>
  <si>
    <t>泣き虫のミハイル</t>
  </si>
  <si>
    <t>クジラ島を訪ねて</t>
  </si>
  <si>
    <t>○</t>
  </si>
  <si>
    <t>300K</t>
  </si>
  <si>
    <t>20K</t>
  </si>
  <si>
    <t>2K/1K</t>
  </si>
  <si>
    <t>500K</t>
  </si>
  <si>
    <t>オーディン神殿発掘団</t>
  </si>
  <si>
    <t>フィゲルの武器 後半</t>
  </si>
  <si>
    <t>フィゲルの武器 前半</t>
  </si>
  <si>
    <t>泣いている子供</t>
  </si>
  <si>
    <t>アルナベルツ教国の平和 後半</t>
  </si>
  <si>
    <t>アルナベルツ教国の平和 前半</t>
  </si>
  <si>
    <t>期間</t>
  </si>
  <si>
    <t>The Sign1部</t>
  </si>
  <si>
    <t>The Sign2部</t>
  </si>
  <si>
    <t>750K*2</t>
  </si>
  <si>
    <t>150K*2</t>
  </si>
  <si>
    <t>図書館管理人</t>
  </si>
  <si>
    <t>アカデミー図書館</t>
  </si>
  <si>
    <t>The Sign3部前半</t>
  </si>
  <si>
    <t>→</t>
  </si>
  <si>
    <t>The Sign3部後半</t>
  </si>
  <si>
    <t>乗り越えられなかった
運命</t>
  </si>
  <si>
    <t>傭兵の反乱</t>
  </si>
  <si>
    <t>オーディン神殿発掘</t>
  </si>
  <si>
    <t>┤</t>
  </si>
  <si>
    <t>└─→</t>
  </si>
  <si>
    <t>┘</t>
  </si>
  <si>
    <t>┬→</t>
  </si>
  <si>
    <t>トール火山の秘密</t>
  </si>
  <si>
    <t>┬─→</t>
  </si>
  <si>
    <t>アルナベルツ教国の平和</t>
  </si>
  <si>
    <t>└┬→</t>
  </si>
  <si>
    <t>名もなき島入場</t>
  </si>
  <si>
    <t>破滅のダイヤモンド</t>
  </si>
  <si>
    <r>
      <t>M</t>
    </r>
    <r>
      <rPr>
        <sz val="11"/>
        <rFont val="ＭＳ Ｐゴシック"/>
        <family val="3"/>
      </rPr>
      <t xml:space="preserve"> 200K</t>
    </r>
  </si>
  <si>
    <t>歴史</t>
  </si>
  <si>
    <t>Exp後</t>
  </si>
  <si>
    <t>Exp</t>
  </si>
  <si>
    <t>・アッシュ・バキュームパッチ</t>
  </si>
  <si>
    <t>異世界</t>
  </si>
  <si>
    <t>660K/210K</t>
  </si>
  <si>
    <t>プロ城広間</t>
  </si>
  <si>
    <t>募集担当官</t>
  </si>
  <si>
    <t>660K/210K</t>
  </si>
  <si>
    <t>クエスト専用
次元の狭間</t>
  </si>
  <si>
    <t>ムーンケンロ</t>
  </si>
  <si>
    <t>駐屯地の人々</t>
  </si>
  <si>
    <t>1M/100K</t>
  </si>
  <si>
    <t>駐屯261,264</t>
  </si>
  <si>
    <t>ルーゲン教官</t>
  </si>
  <si>
    <t>会議のおとも</t>
  </si>
  <si>
    <t>駐屯163,231</t>
  </si>
  <si>
    <t>セルザン</t>
  </si>
  <si>
    <t>生態研究</t>
  </si>
  <si>
    <t>1.5M</t>
  </si>
  <si>
    <t>1.2M/200K</t>
  </si>
  <si>
    <t>駐屯215,247</t>
  </si>
  <si>
    <t>エキナシア</t>
  </si>
  <si>
    <t>2.5M</t>
  </si>
  <si>
    <t>小さな妖精</t>
  </si>
  <si>
    <t>700K</t>
  </si>
  <si>
    <t>駐屯地</t>
  </si>
  <si>
    <t>警備隊隊長</t>
  </si>
  <si>
    <t>木の巨人</t>
  </si>
  <si>
    <t>M 30K</t>
  </si>
  <si>
    <t>M 500K</t>
  </si>
  <si>
    <t>異世界 前半</t>
  </si>
  <si>
    <t>660K/210K</t>
  </si>
  <si>
    <t>プロンテラ城広間北西端（83,67）</t>
  </si>
  <si>
    <t>ゲフェン</t>
  </si>
  <si>
    <t>モロクの魔王
（ダンデリオンの依頼1部）</t>
  </si>
  <si>
    <t>1.28M</t>
  </si>
  <si>
    <t>M 1.2M</t>
  </si>
  <si>
    <t>次元の狭間</t>
  </si>
  <si>
    <t>異世界 後半</t>
  </si>
  <si>
    <t>次元の狭間(クエスト専用)中央やや右（230,197）/同盟係員</t>
  </si>
  <si>
    <t>シュバルツバルド</t>
  </si>
  <si>
    <t>アルデバラン</t>
  </si>
  <si>
    <t>レッケンベルのアルバイト</t>
  </si>
  <si>
    <t>1.5M</t>
  </si>
  <si>
    <t>1M</t>
  </si>
  <si>
    <t>名もなき島入場 後半</t>
  </si>
  <si>
    <t>ベインス</t>
  </si>
  <si>
    <t>M 1.2M</t>
  </si>
  <si>
    <t>ミッドガルド連合軍駐屯地（261,284）</t>
  </si>
  <si>
    <t>ミッドガルド連合軍駐屯地西南の建物（163,231）/連合軍事務官</t>
  </si>
  <si>
    <t>飼育場のお手伝い</t>
  </si>
  <si>
    <t>M 90K/40K</t>
  </si>
  <si>
    <t>ミッドガルド連合軍駐屯地北西の厩舎(143,306)</t>
  </si>
  <si>
    <t>ミッドガルド連合軍駐屯地（215,247）建物内2F中央左奥の部屋/モロク追跡担当官</t>
  </si>
  <si>
    <t>駐屯地警備隊の隊長</t>
  </si>
  <si>
    <t>ミッドガルド連合軍駐屯地（212,237）</t>
  </si>
  <si>
    <t>駐屯188,254</t>
  </si>
  <si>
    <t>ルミス</t>
  </si>
  <si>
    <t>駐屯199,311</t>
  </si>
  <si>
    <t>キド</t>
  </si>
  <si>
    <t>アジフ</t>
  </si>
  <si>
    <t>300K/100K</t>
  </si>
  <si>
    <t>三ヶ国への報告書</t>
  </si>
  <si>
    <t>├→</t>
  </si>
  <si>
    <t>魔王追跡（途）</t>
  </si>
  <si>
    <t>└→</t>
  </si>
  <si>
    <t>300K/100K</t>
  </si>
  <si>
    <t>ミッドガルド連合軍駐屯地中央（188,254）/モンスター学者</t>
  </si>
  <si>
    <t>1M</t>
  </si>
  <si>
    <t>魔王追跡 EXP1</t>
  </si>
  <si>
    <t>ミッドガルド連合軍駐屯地北（199,311）</t>
  </si>
  <si>
    <t>魔王追跡 EXP2</t>
  </si>
  <si>
    <t>ミッドガルド連合軍駐屯地（215,247）建物内/総括司令官</t>
  </si>
  <si>
    <t>大聖堂最奥</t>
  </si>
  <si>
    <t>神父</t>
  </si>
  <si>
    <t>駐屯212,237</t>
  </si>
  <si>
    <t>ベンジャミン</t>
  </si>
  <si>
    <t>ﾓﾛｸ↓
WP↓5歩</t>
  </si>
  <si>
    <t>200K/10K</t>
  </si>
  <si>
    <t>飛行船シュバルツバルド国際線船長室</t>
  </si>
  <si>
    <t>飛行船シュバルツバルド国内線船長室</t>
  </si>
  <si>
    <t>M 20K</t>
  </si>
  <si>
    <r>
      <t>M</t>
    </r>
    <r>
      <rPr>
        <sz val="11"/>
        <rFont val="ＭＳ Ｐゴシック"/>
        <family val="3"/>
      </rPr>
      <t xml:space="preserve"> 30K</t>
    </r>
  </si>
  <si>
    <r>
      <t>M</t>
    </r>
    <r>
      <rPr>
        <sz val="11"/>
        <rFont val="ＭＳ Ｐゴシック"/>
        <family val="3"/>
      </rPr>
      <t xml:space="preserve"> 40K</t>
    </r>
  </si>
  <si>
    <t>生態</t>
  </si>
  <si>
    <t>角</t>
  </si>
  <si>
    <t>ﾋﾟﾝｷﾞ</t>
  </si>
  <si>
    <t>コル</t>
  </si>
  <si>
    <t>ﾋﾙｽ</t>
  </si>
  <si>
    <t>ﾀﾀﾁｮ</t>
  </si>
  <si>
    <t>M 200K</t>
  </si>
  <si>
    <t>・イグドラシルパッチ</t>
  </si>
  <si>
    <t>1M/300K</t>
  </si>
  <si>
    <t>ドランス</t>
  </si>
  <si>
    <t>1.2M/100K</t>
  </si>
  <si>
    <t>スプ285,139</t>
  </si>
  <si>
    <t>アーク</t>
  </si>
  <si>
    <t>1.5M/35K</t>
  </si>
  <si>
    <t>アリエス or ラフィネの捕虜</t>
  </si>
  <si>
    <t>500K/250K</t>
  </si>
  <si>
    <t>マヌ252,116</t>
  </si>
  <si>
    <t>ストルム</t>
  </si>
  <si>
    <t>57K</t>
  </si>
  <si>
    <t>ベルタ192,93</t>
  </si>
  <si>
    <t>イローム</t>
  </si>
  <si>
    <t>67K</t>
  </si>
  <si>
    <t>報告</t>
  </si>
  <si>
    <t>守護</t>
  </si>
  <si>
    <t>－</t>
  </si>
  <si>
    <t>収集</t>
  </si>
  <si>
    <t>─┐</t>
  </si>
  <si>
    <t>↓（途）</t>
  </si>
  <si>
    <t>知恵の王の指輪</t>
  </si>
  <si>
    <t>（上記4つの内2つ）</t>
  </si>
  <si>
    <t>二つの種族（途）</t>
  </si>
  <si>
    <t>┬┴→</t>
  </si>
  <si>
    <t>守護者</t>
  </si>
  <si>
    <t>├→</t>
  </si>
  <si>
    <t>ドラコの卵</t>
  </si>
  <si>
    <t>└─→</t>
  </si>
  <si>
    <t>ラフィネ族のヤイ</t>
  </si>
  <si>
    <t>NPC</t>
  </si>
  <si>
    <t>The Sign3 後半</t>
  </si>
  <si>
    <t>2M</t>
  </si>
  <si>
    <t>プロンテラ大聖堂右下建物（263,275）</t>
  </si>
  <si>
    <t>プロンテラ大聖堂礼拝堂最奥</t>
  </si>
  <si>
    <t>ラスダール</t>
  </si>
  <si>
    <t>1M</t>
  </si>
  <si>
    <t>イレンド</t>
  </si>
  <si>
    <t>The Sign2</t>
  </si>
  <si>
    <t>ヴァルキリー</t>
  </si>
  <si>
    <t>バルデス</t>
  </si>
  <si>
    <t>タイアース</t>
  </si>
  <si>
    <t>ベンジャミン</t>
  </si>
  <si>
    <t>アルベルタ</t>
  </si>
  <si>
    <t>アルベルタの少年</t>
  </si>
  <si>
    <t>57K</t>
  </si>
  <si>
    <t>イローム</t>
  </si>
  <si>
    <t>アルベルタ12時方向の邸宅(120,93)室内</t>
  </si>
  <si>
    <t>67K</t>
  </si>
  <si>
    <t>ムーンケンロ</t>
  </si>
  <si>
    <t>神器2 後半</t>
  </si>
  <si>
    <t>M 1,220,358</t>
  </si>
  <si>
    <t>エマ･シアース</t>
  </si>
  <si>
    <t>ベンカイスティン</t>
  </si>
  <si>
    <t>ユスラン</t>
  </si>
  <si>
    <t>大統領2</t>
  </si>
  <si>
    <t>2M</t>
  </si>
  <si>
    <t>カーラ</t>
  </si>
  <si>
    <t>ゼルメト</t>
  </si>
  <si>
    <t>モリペン</t>
  </si>
  <si>
    <t>クルト</t>
  </si>
  <si>
    <t>ビンデハイム</t>
  </si>
  <si>
    <t>カジエン</t>
  </si>
  <si>
    <t>キルハイル</t>
  </si>
  <si>
    <t>キル・ハイル</t>
  </si>
  <si>
    <t>シリア</t>
  </si>
  <si>
    <t>クルペ</t>
  </si>
  <si>
    <t>マナイン</t>
  </si>
  <si>
    <t>トピのママ</t>
  </si>
  <si>
    <t>乗り越えられなかった運命</t>
  </si>
  <si>
    <t>ウスティアラー</t>
  </si>
  <si>
    <t>フォビエ探索</t>
  </si>
  <si>
    <t>ジャバル</t>
  </si>
  <si>
    <t>名もなき島 前半</t>
  </si>
  <si>
    <t>1M</t>
  </si>
  <si>
    <t>ラルヒス</t>
  </si>
  <si>
    <t>200K/10K</t>
  </si>
  <si>
    <t>トロック</t>
  </si>
  <si>
    <t>700K/400K</t>
  </si>
  <si>
    <t>ペルロック</t>
  </si>
  <si>
    <t>神器2 前半</t>
  </si>
  <si>
    <t>イグゼニム</t>
  </si>
  <si>
    <t>The Sign3 前半</t>
  </si>
  <si>
    <t>M 500K</t>
  </si>
  <si>
    <t>キルケラ</t>
  </si>
  <si>
    <t>ニブルヘイム2時方向魔女の館内2Fから入った専用MAP/魔女</t>
  </si>
  <si>
    <t>セリン</t>
  </si>
  <si>
    <t>タファ</t>
  </si>
  <si>
    <t>M 406,786</t>
  </si>
  <si>
    <t>アルゼス</t>
  </si>
  <si>
    <t>アーノン</t>
  </si>
  <si>
    <t>カリーナ</t>
  </si>
  <si>
    <t>ASS1</t>
  </si>
  <si>
    <t>30K</t>
  </si>
  <si>
    <t>ユーリ</t>
  </si>
  <si>
    <t>アカデミーエントランスホール</t>
  </si>
  <si>
    <t>ASS2</t>
  </si>
  <si>
    <t>500K/20K</t>
  </si>
  <si>
    <t>ASS3</t>
  </si>
  <si>
    <t>500K*2/40K*2</t>
  </si>
  <si>
    <t>ドイル</t>
  </si>
  <si>
    <t>アジト</t>
  </si>
  <si>
    <t>ASS4</t>
  </si>
  <si>
    <t>750K*2/150K*2</t>
  </si>
  <si>
    <t>セルザン</t>
  </si>
  <si>
    <t>タブ</t>
  </si>
  <si>
    <t>ルミス</t>
  </si>
  <si>
    <t>200K･10K</t>
  </si>
  <si>
    <t>キド</t>
  </si>
  <si>
    <t>エキナシア</t>
  </si>
  <si>
    <t>アジフ</t>
  </si>
  <si>
    <t>1M/300K</t>
  </si>
  <si>
    <t>ドランス</t>
  </si>
  <si>
    <t>ミッドガルド連合軍駐留地本部建物前(197,237)/機械工学者</t>
  </si>
  <si>
    <t>40K/40K</t>
  </si>
  <si>
    <t>ファインデル</t>
  </si>
  <si>
    <t>ミッドガルド連合軍駐留地飼育所(146,306)</t>
  </si>
  <si>
    <t>スプレンディッド</t>
  </si>
  <si>
    <t>二つの種族</t>
  </si>
  <si>
    <t>前線基地スプレンディッド5時方向(285,139)</t>
  </si>
  <si>
    <t>ラフィネ族のヤイ</t>
  </si>
  <si>
    <t>30K/30K</t>
  </si>
  <si>
    <t>ヤイ職人</t>
  </si>
  <si>
    <t>前線基地スプレンディッド中央広場中央(198 237)建物内</t>
  </si>
  <si>
    <t>1.5M/35K</t>
  </si>
  <si>
    <t>アリオス</t>
  </si>
  <si>
    <t>前線基地スプレンディッド中央(197,191)建物内</t>
  </si>
  <si>
    <t>マヌク</t>
  </si>
  <si>
    <t>ラフィネ族の捕虜</t>
  </si>
  <si>
    <t>鉱山の村マヌク4時方向(309,142)建物内</t>
  </si>
  <si>
    <t>マヌクのモンスター討伐</t>
  </si>
  <si>
    <t>500K/250K</t>
  </si>
  <si>
    <t>ストルム</t>
  </si>
  <si>
    <t>鉱山の村マヌク牢獄前(252,116)</t>
  </si>
  <si>
    <t>47K</t>
  </si>
  <si>
    <t>80K</t>
  </si>
  <si>
    <t>35.5K</t>
  </si>
  <si>
    <t>35.5K</t>
  </si>
  <si>
    <r>
      <t>3</t>
    </r>
    <r>
      <rPr>
        <sz val="11"/>
        <rFont val="ＭＳ Ｐゴシック"/>
        <family val="3"/>
      </rPr>
      <t>00K/100K</t>
    </r>
  </si>
  <si>
    <r>
      <t xml:space="preserve">M 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00K</t>
    </r>
  </si>
  <si>
    <r>
      <t>2</t>
    </r>
    <r>
      <rPr>
        <sz val="11"/>
        <rFont val="ＭＳ Ｐゴシック"/>
        <family val="3"/>
      </rPr>
      <t>01K/20.1K</t>
    </r>
  </si>
  <si>
    <t>201K/20.1K</t>
  </si>
  <si>
    <t>宿屋の子供</t>
  </si>
  <si>
    <t>ジュース作成</t>
  </si>
  <si>
    <t>地下水路討伐</t>
  </si>
  <si>
    <t>ミョルニールの印
（コモド編）</t>
  </si>
  <si>
    <t>？</t>
  </si>
  <si>
    <t>タートルアイランド</t>
  </si>
  <si>
    <t>研究の妨害</t>
  </si>
  <si>
    <t>2つのハーブ</t>
  </si>
  <si>
    <t>ミョルニールの印
（ジュノー編）</t>
  </si>
  <si>
    <t>通行手形</t>
  </si>
  <si>
    <t>モモタロ体験館</t>
  </si>
  <si>
    <t>刺身包丁</t>
  </si>
  <si>
    <t>闘技場</t>
  </si>
  <si>
    <t>ハン ヨンキョウのナイフ</t>
  </si>
  <si>
    <t>村長の剣</t>
  </si>
  <si>
    <t>言語習得</t>
  </si>
  <si>
    <t>夫婦喧嘩</t>
  </si>
  <si>
    <t>イグドラシルと魔術</t>
  </si>
  <si>
    <t>鍵盤</t>
  </si>
  <si>
    <t>高台</t>
  </si>
  <si>
    <t>革命運動</t>
  </si>
  <si>
    <t>トムヤンクン</t>
  </si>
  <si>
    <t>アユタヤ神殿</t>
  </si>
  <si>
    <t>アインブロックの料理人</t>
  </si>
  <si>
    <t>病院</t>
  </si>
  <si>
    <t>行き違った過去</t>
  </si>
  <si>
    <t>研究所潜入</t>
  </si>
  <si>
    <t>オークヒーローの兜</t>
  </si>
  <si>
    <t>ジルタス仮面</t>
  </si>
  <si>
    <t>料理</t>
  </si>
  <si>
    <t>ローグギルド調査協力
（不吉な噂）</t>
  </si>
  <si>
    <t>マプの借用書</t>
  </si>
  <si>
    <t>破滅のダイヤモンド</t>
  </si>
  <si>
    <t>隠された秘宝</t>
  </si>
  <si>
    <t>ババヤガの魔術</t>
  </si>
  <si>
    <t>リーンの依頼</t>
  </si>
  <si>
    <t>MIN</t>
  </si>
  <si>
    <t>ミョルニールの印
（コモド編）</t>
  </si>
  <si>
    <t>→</t>
  </si>
  <si>
    <t>ミョルニールの印
（ジュノー編）</t>
  </si>
  <si>
    <t>研究の妨害</t>
  </si>
  <si>
    <t>神器1次</t>
  </si>
  <si>
    <t>ハン ヨンキョウ
のナイフ</t>
  </si>
  <si>
    <t>→</t>
  </si>
  <si>
    <t>村長の剣</t>
  </si>
  <si>
    <r>
      <t>┘</t>
    </r>
    <r>
      <rPr>
        <sz val="11"/>
        <color indexed="9"/>
        <rFont val="ＭＳ Ｐゴシック"/>
        <family val="3"/>
      </rPr>
      <t>│</t>
    </r>
  </si>
  <si>
    <t>通行証</t>
  </si>
  <si>
    <t>┬(途)→</t>
  </si>
  <si>
    <t>レッケンベルの
アルバイト</t>
  </si>
  <si>
    <t>─┘</t>
  </si>
  <si>
    <t>ﾌｨｹﾞﾙ武器</t>
  </si>
  <si>
    <r>
      <t>┘</t>
    </r>
    <r>
      <rPr>
        <sz val="11"/>
        <color indexed="9"/>
        <rFont val="ＭＳ Ｐゴシック"/>
        <family val="3"/>
      </rPr>
      <t>│</t>
    </r>
  </si>
  <si>
    <t>クジラ島</t>
  </si>
  <si>
    <t>├→</t>
  </si>
  <si>
    <t>ババヤガの魔術</t>
  </si>
  <si>
    <t>└→</t>
  </si>
  <si>
    <t>どんぐり好きのリス</t>
  </si>
  <si>
    <t>───────────────-</t>
  </si>
  <si>
    <r>
      <t>┤</t>
    </r>
    <r>
      <rPr>
        <sz val="11"/>
        <color indexed="9"/>
        <rFont val="ＭＳ Ｐゴシック"/>
        <family val="3"/>
      </rPr>
      <t>│</t>
    </r>
  </si>
  <si>
    <r>
      <t>┤</t>
    </r>
    <r>
      <rPr>
        <sz val="11"/>
        <color indexed="9"/>
        <rFont val="ＭＳ Ｐゴシック"/>
        <family val="3"/>
      </rPr>
      <t>│</t>
    </r>
  </si>
  <si>
    <t>┬→</t>
  </si>
  <si>
    <r>
      <t>┘</t>
    </r>
    <r>
      <rPr>
        <sz val="11"/>
        <color indexed="9"/>
        <rFont val="ＭＳ Ｐゴシック"/>
        <family val="3"/>
      </rPr>
      <t>│</t>
    </r>
  </si>
  <si>
    <t>├→</t>
  </si>
  <si>
    <t>異種族の調査</t>
  </si>
  <si>
    <t>├─→</t>
  </si>
  <si>
    <r>
      <t>│</t>
    </r>
    <r>
      <rPr>
        <sz val="11"/>
        <color indexed="9"/>
        <rFont val="ＭＳ Ｐゴシック"/>
        <family val="3"/>
      </rPr>
      <t>│</t>
    </r>
  </si>
  <si>
    <t>├→</t>
  </si>
  <si>
    <t>アールブヘイム
の香水</t>
  </si>
  <si>
    <t>├─→</t>
  </si>
  <si>
    <t>├→</t>
  </si>
  <si>
    <t>ミッドガルド大陸
の鉱石</t>
  </si>
  <si>
    <t>├─→</t>
  </si>
  <si>
    <t>ブラディウム</t>
  </si>
  <si>
    <t>リーンの依頼</t>
  </si>
  <si>
    <t>肉子</t>
  </si>
  <si>
    <t>－</t>
  </si>
  <si>
    <t>○</t>
  </si>
  <si>
    <t>×</t>
  </si>
  <si>
    <t>？</t>
  </si>
  <si>
    <t>・亀島パッチ</t>
  </si>
  <si>
    <t>・イグドラシルパッチ</t>
  </si>
  <si>
    <t>・モスコビアパッチ</t>
  </si>
  <si>
    <t>・ネームレスパッチ</t>
  </si>
  <si>
    <t>・ノーグハルトパッチ</t>
  </si>
  <si>
    <t>・リヒタルゼンパッチ</t>
  </si>
  <si>
    <t>・龍之城パッチ</t>
  </si>
  <si>
    <t>・ニブルヘイムパッチ</t>
  </si>
  <si>
    <t>・ウンバラパッチ</t>
  </si>
  <si>
    <t>・コンロンパッチ</t>
  </si>
  <si>
    <t>・アマツパッチ</t>
  </si>
  <si>
    <t>・ジュノーパッチ</t>
  </si>
  <si>
    <t>・コモドパッチ</t>
  </si>
  <si>
    <t>・アユタヤパッチ</t>
  </si>
  <si>
    <t>300K/100K</t>
  </si>
  <si>
    <t>90K</t>
  </si>
  <si>
    <t>格子蓋</t>
  </si>
  <si>
    <t>ブラジリス</t>
  </si>
  <si>
    <t>・ブラジリスパッチ</t>
  </si>
  <si>
    <t>┬→</t>
  </si>
  <si>
    <r>
      <t>┘</t>
    </r>
    <r>
      <rPr>
        <sz val="11"/>
        <color indexed="9"/>
        <rFont val="ＭＳ Ｐゴシック"/>
        <family val="3"/>
      </rPr>
      <t>│</t>
    </r>
  </si>
  <si>
    <t>→</t>
  </si>
  <si>
    <r>
      <t>│</t>
    </r>
    <r>
      <rPr>
        <sz val="11"/>
        <rFont val="ＭＳ Ｐゴシック"/>
        <family val="3"/>
      </rPr>
      <t>│</t>
    </r>
  </si>
  <si>
    <t>├→</t>
  </si>
  <si>
    <t>トイレのオバケ</t>
  </si>
  <si>
    <t>幸運の睡蓮</t>
  </si>
  <si>
    <t>150K/50K</t>
  </si>
  <si>
    <t>ブラジリス</t>
  </si>
  <si>
    <t>トイレのオバケ</t>
  </si>
  <si>
    <t>90K</t>
  </si>
  <si>
    <t>転送先の格子蓋</t>
  </si>
  <si>
    <t>キャンディー業者</t>
  </si>
  <si>
    <t>ブラジリス中央広場南(187,161)</t>
  </si>
  <si>
    <t>50K/10K</t>
  </si>
  <si>
    <t>カルメン</t>
  </si>
  <si>
    <t xml:space="preserve">ブラジリス中央広場やや北(203,285)/植物学者 </t>
  </si>
  <si>
    <t>50K</t>
  </si>
  <si>
    <t>アンジェロ</t>
  </si>
  <si>
    <t>ブラジリス北東端方向(297,306)</t>
  </si>
  <si>
    <t>ガラナ</t>
  </si>
  <si>
    <t>ブラジリスの子犬</t>
  </si>
  <si>
    <t>100K/30K</t>
  </si>
  <si>
    <r>
      <t>2</t>
    </r>
    <r>
      <rPr>
        <sz val="11"/>
        <rFont val="ＭＳ Ｐゴシック"/>
        <family val="3"/>
      </rPr>
      <t>00K/70K</t>
    </r>
  </si>
  <si>
    <t>クエスト管理表TypeO-Ver2.04b</t>
  </si>
  <si>
    <t>70K/10K</t>
  </si>
  <si>
    <t>50K/10K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</si>
</sst>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E+00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0_ "/>
    <numFmt numFmtId="182" formatCode="0;_ꐀ"/>
    <numFmt numFmtId="183" formatCode="0;_렀"/>
    <numFmt numFmtId="184" formatCode="0.0;_렀"/>
    <numFmt numFmtId="185" formatCode="0.00_ "/>
    <numFmt numFmtId="186" formatCode="0.0_ "/>
    <numFmt numFmtId="187" formatCode="0;_ꠀ"/>
    <numFmt numFmtId="188" formatCode="0.0;_ꠀ"/>
  </numFmts>
  <fonts count="1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9"/>
      <color indexed="54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b/>
      <sz val="12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gray125">
        <bgColor indexed="55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176" fontId="5" fillId="0" borderId="0" xfId="0" applyNumberFormat="1" applyFont="1" applyBorder="1" applyAlignment="1">
      <alignment vertical="center"/>
    </xf>
    <xf numFmtId="176" fontId="6" fillId="0" borderId="0" xfId="16" applyNumberFormat="1" applyFont="1" applyBorder="1" applyAlignment="1">
      <alignment vertical="center"/>
    </xf>
    <xf numFmtId="38" fontId="0" fillId="0" borderId="0" xfId="17" applyAlignment="1">
      <alignment horizontal="center" vertical="center"/>
    </xf>
    <xf numFmtId="38" fontId="4" fillId="0" borderId="0" xfId="17" applyFont="1" applyBorder="1" applyAlignment="1">
      <alignment horizontal="center" vertical="center"/>
    </xf>
    <xf numFmtId="38" fontId="0" fillId="0" borderId="0" xfId="17" applyFont="1" applyAlignment="1">
      <alignment horizontal="center" vertical="center"/>
    </xf>
    <xf numFmtId="176" fontId="6" fillId="0" borderId="0" xfId="0" applyNumberFormat="1" applyFont="1" applyBorder="1" applyAlignment="1">
      <alignment vertical="center"/>
    </xf>
    <xf numFmtId="0" fontId="7" fillId="0" borderId="0" xfId="0" applyFont="1" applyAlignment="1">
      <alignment horizontal="center" vertical="center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3" fontId="8" fillId="0" borderId="0" xfId="0" applyNumberFormat="1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176" fontId="4" fillId="0" borderId="0" xfId="0" applyNumberFormat="1" applyFont="1" applyBorder="1" applyAlignment="1">
      <alignment horizontal="center" vertical="center" shrinkToFit="1"/>
    </xf>
    <xf numFmtId="176" fontId="4" fillId="0" borderId="0" xfId="16" applyNumberFormat="1" applyFont="1" applyBorder="1" applyAlignment="1">
      <alignment horizontal="center" vertical="center" shrinkToFit="1"/>
    </xf>
    <xf numFmtId="38" fontId="0" fillId="0" borderId="0" xfId="17" applyAlignment="1">
      <alignment horizontal="center" vertical="center"/>
    </xf>
    <xf numFmtId="38" fontId="0" fillId="0" borderId="0" xfId="17" applyFont="1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0" fontId="8" fillId="0" borderId="0" xfId="0" applyFont="1" applyAlignment="1">
      <alignment horizontal="center" vertical="center" shrinkToFit="1"/>
    </xf>
    <xf numFmtId="0" fontId="8" fillId="0" borderId="0" xfId="0" applyFont="1" applyAlignment="1">
      <alignment horizontal="center" vertical="center" wrapText="1" shrinkToFit="1"/>
    </xf>
    <xf numFmtId="0" fontId="0" fillId="0" borderId="0" xfId="0" applyAlignment="1">
      <alignment vertical="center" shrinkToFit="1"/>
    </xf>
    <xf numFmtId="0" fontId="0" fillId="2" borderId="0" xfId="0" applyFill="1" applyAlignment="1">
      <alignment vertical="center" wrapText="1" shrinkToFit="1"/>
    </xf>
    <xf numFmtId="0" fontId="8" fillId="0" borderId="0" xfId="0" applyFont="1" applyAlignment="1">
      <alignment horizontal="center" vertical="center" wrapText="1"/>
    </xf>
    <xf numFmtId="176" fontId="4" fillId="0" borderId="0" xfId="0" applyNumberFormat="1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0" xfId="16" applyFont="1" applyAlignment="1">
      <alignment horizontal="center" vertical="center" shrinkToFit="1"/>
    </xf>
    <xf numFmtId="0" fontId="11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16" applyFont="1" applyAlignment="1">
      <alignment vertical="center" wrapText="1"/>
    </xf>
    <xf numFmtId="0" fontId="0" fillId="0" borderId="0" xfId="0" applyAlignment="1">
      <alignment vertical="top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 shrinkToFit="1"/>
    </xf>
    <xf numFmtId="0" fontId="4" fillId="0" borderId="0" xfId="16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6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6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amekuro\e\E\sirius\RO\&#12463;&#12456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602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クエスト一覧表"/>
      <sheetName val="Exp0"/>
      <sheetName val="アカデミー"/>
      <sheetName val="期間限定"/>
      <sheetName val="クエ相関図"/>
      <sheetName val="終了場所別一覧"/>
      <sheetName val="Data"/>
    </sheetNames>
    <sheetDataSet>
      <sheetData sheetId="6">
        <row r="2">
          <cell r="AC2" t="str">
            <v>－</v>
          </cell>
        </row>
        <row r="3">
          <cell r="AC3" t="str">
            <v>○</v>
          </cell>
        </row>
        <row r="4">
          <cell r="AC4" t="str">
            <v>×</v>
          </cell>
        </row>
        <row r="5">
          <cell r="AC5" t="str">
            <v>？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クエスト一覧表"/>
      <sheetName val="Exp0"/>
      <sheetName val="アカデミー"/>
      <sheetName val="期間限定"/>
      <sheetName val="クエ相関図"/>
      <sheetName val="終了場所別一覧"/>
      <sheetName val="教範用"/>
      <sheetName val="アイテム"/>
      <sheetName val="Data"/>
      <sheetName val="Sheet3"/>
    </sheetNames>
    <sheetDataSet>
      <sheetData sheetId="8">
        <row r="2">
          <cell r="AA2" t="str">
            <v>－</v>
          </cell>
        </row>
        <row r="3">
          <cell r="AA3" t="str">
            <v>○</v>
          </cell>
        </row>
        <row r="4">
          <cell r="AA4" t="str">
            <v>？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クエスト一覧表"/>
      <sheetName val="Exp0"/>
      <sheetName val="アカデミー"/>
      <sheetName val="期間限定"/>
      <sheetName val="クエ相関図"/>
      <sheetName val="終了場所別一覧"/>
      <sheetName val="Data"/>
    </sheetNames>
    <sheetDataSet>
      <sheetData sheetId="6">
        <row r="2">
          <cell r="N2" t="str">
            <v>×</v>
          </cell>
        </row>
        <row r="3">
          <cell r="N3" t="str">
            <v>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quest.ragfun.net/?Morocc#dande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2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CG624"/>
  <sheetViews>
    <sheetView tabSelected="1" workbookViewId="0" topLeftCell="A1">
      <pane xSplit="6" ySplit="3" topLeftCell="G4" activePane="bottomRight" state="frozen"/>
      <selection pane="topLeft" activeCell="A1" sqref="A1"/>
      <selection pane="topRight" activeCell="E1" sqref="E1"/>
      <selection pane="bottomLeft" activeCell="A63" sqref="A63"/>
      <selection pane="bottomRight" activeCell="A1" sqref="A1"/>
    </sheetView>
  </sheetViews>
  <sheetFormatPr defaultColWidth="9.00390625" defaultRowHeight="13.5"/>
  <cols>
    <col min="1" max="1" width="13.125" style="21" customWidth="1"/>
    <col min="2" max="2" width="11.625" style="1" customWidth="1"/>
    <col min="3" max="4" width="4.125" style="1" customWidth="1"/>
    <col min="5" max="6" width="8.125" style="14" customWidth="1"/>
    <col min="7" max="67" width="4.625" style="1" customWidth="1"/>
    <col min="68" max="16384" width="9.00390625" style="1" customWidth="1"/>
  </cols>
  <sheetData>
    <row r="1" spans="1:30" ht="13.5">
      <c r="A1" s="2" t="s">
        <v>885</v>
      </c>
      <c r="G1" s="44" t="s">
        <v>65</v>
      </c>
      <c r="H1" s="44"/>
      <c r="I1" s="44"/>
      <c r="J1" s="44"/>
      <c r="K1" s="44"/>
      <c r="L1" s="44"/>
      <c r="M1" s="44" t="s">
        <v>66</v>
      </c>
      <c r="N1" s="44"/>
      <c r="O1" s="44"/>
      <c r="P1" s="44"/>
      <c r="Q1" s="44"/>
      <c r="R1" s="44"/>
      <c r="S1" s="44" t="s">
        <v>67</v>
      </c>
      <c r="T1" s="44"/>
      <c r="U1" s="44"/>
      <c r="V1" s="44"/>
      <c r="W1" s="44"/>
      <c r="X1" s="44"/>
      <c r="Y1" s="44" t="s">
        <v>115</v>
      </c>
      <c r="Z1" s="44"/>
      <c r="AA1" s="44"/>
      <c r="AB1" s="44"/>
      <c r="AC1" s="44"/>
      <c r="AD1" s="44"/>
    </row>
    <row r="2" spans="5:30" ht="13.5">
      <c r="E2" s="44" t="s">
        <v>214</v>
      </c>
      <c r="F2" s="44"/>
      <c r="G2" s="1" t="s">
        <v>18</v>
      </c>
      <c r="H2" s="1" t="s">
        <v>18</v>
      </c>
      <c r="I2" s="1" t="s">
        <v>18</v>
      </c>
      <c r="J2" s="1" t="s">
        <v>18</v>
      </c>
      <c r="K2" s="1" t="s">
        <v>18</v>
      </c>
      <c r="L2" s="1" t="s">
        <v>18</v>
      </c>
      <c r="M2" s="1" t="s">
        <v>18</v>
      </c>
      <c r="N2" s="1" t="s">
        <v>18</v>
      </c>
      <c r="O2" s="1" t="s">
        <v>18</v>
      </c>
      <c r="P2" s="1" t="s">
        <v>18</v>
      </c>
      <c r="Q2" s="1" t="s">
        <v>18</v>
      </c>
      <c r="R2" s="1" t="s">
        <v>18</v>
      </c>
      <c r="S2" s="1" t="s">
        <v>18</v>
      </c>
      <c r="T2" s="1" t="s">
        <v>18</v>
      </c>
      <c r="U2" s="1" t="s">
        <v>18</v>
      </c>
      <c r="V2" s="1" t="s">
        <v>18</v>
      </c>
      <c r="W2" s="1" t="s">
        <v>18</v>
      </c>
      <c r="X2" s="1" t="s">
        <v>18</v>
      </c>
      <c r="Y2" s="1" t="s">
        <v>18</v>
      </c>
      <c r="Z2" s="1" t="s">
        <v>18</v>
      </c>
      <c r="AA2" s="1" t="s">
        <v>18</v>
      </c>
      <c r="AB2" s="1" t="s">
        <v>18</v>
      </c>
      <c r="AC2" s="1" t="s">
        <v>18</v>
      </c>
      <c r="AD2" s="1" t="s">
        <v>18</v>
      </c>
    </row>
    <row r="3" spans="2:30" ht="13.5">
      <c r="B3" s="1" t="s">
        <v>412</v>
      </c>
      <c r="C3" s="1" t="s">
        <v>264</v>
      </c>
      <c r="D3" s="1" t="s">
        <v>265</v>
      </c>
      <c r="E3" s="15" t="s">
        <v>215</v>
      </c>
      <c r="F3" s="15" t="s">
        <v>216</v>
      </c>
      <c r="G3" s="1" t="s">
        <v>17</v>
      </c>
      <c r="H3" s="1" t="s">
        <v>17</v>
      </c>
      <c r="I3" s="1" t="s">
        <v>17</v>
      </c>
      <c r="J3" s="1" t="s">
        <v>17</v>
      </c>
      <c r="K3" s="1" t="s">
        <v>17</v>
      </c>
      <c r="L3" s="1" t="s">
        <v>17</v>
      </c>
      <c r="M3" s="1" t="s">
        <v>17</v>
      </c>
      <c r="N3" s="1" t="s">
        <v>17</v>
      </c>
      <c r="O3" s="1" t="s">
        <v>17</v>
      </c>
      <c r="P3" s="1" t="s">
        <v>17</v>
      </c>
      <c r="Q3" s="1" t="s">
        <v>17</v>
      </c>
      <c r="R3" s="1" t="s">
        <v>17</v>
      </c>
      <c r="S3" s="1" t="s">
        <v>17</v>
      </c>
      <c r="T3" s="1" t="s">
        <v>17</v>
      </c>
      <c r="U3" s="1" t="s">
        <v>17</v>
      </c>
      <c r="V3" s="1" t="s">
        <v>17</v>
      </c>
      <c r="W3" s="1" t="s">
        <v>17</v>
      </c>
      <c r="X3" s="1" t="s">
        <v>17</v>
      </c>
      <c r="Y3" s="1" t="s">
        <v>17</v>
      </c>
      <c r="Z3" s="1" t="s">
        <v>17</v>
      </c>
      <c r="AA3" s="1" t="s">
        <v>17</v>
      </c>
      <c r="AB3" s="1" t="s">
        <v>17</v>
      </c>
      <c r="AC3" s="1" t="s">
        <v>17</v>
      </c>
      <c r="AD3" s="1" t="s">
        <v>17</v>
      </c>
    </row>
    <row r="4" spans="1:30" ht="13.5">
      <c r="A4" s="10" t="str">
        <f>HYPERLINK("http://quest.rowiki.jp/?%BF%C0%B4%EF%A5%AF%A5%A8%A5%B9%A5%C8#Sleipnir","神器1次")</f>
        <v>神器1次</v>
      </c>
      <c r="B4" s="1" t="s">
        <v>407</v>
      </c>
      <c r="C4" s="1">
        <v>70</v>
      </c>
      <c r="E4" s="14" t="s">
        <v>217</v>
      </c>
      <c r="G4" s="1" t="s">
        <v>110</v>
      </c>
      <c r="H4" s="1" t="s">
        <v>110</v>
      </c>
      <c r="I4" s="1" t="s">
        <v>110</v>
      </c>
      <c r="J4" s="1" t="s">
        <v>110</v>
      </c>
      <c r="K4" s="1" t="s">
        <v>110</v>
      </c>
      <c r="L4" s="1" t="s">
        <v>110</v>
      </c>
      <c r="M4" s="1" t="s">
        <v>110</v>
      </c>
      <c r="N4" s="1" t="s">
        <v>110</v>
      </c>
      <c r="O4" s="1" t="s">
        <v>110</v>
      </c>
      <c r="P4" s="1" t="s">
        <v>110</v>
      </c>
      <c r="Q4" s="1" t="s">
        <v>110</v>
      </c>
      <c r="R4" s="1" t="s">
        <v>110</v>
      </c>
      <c r="S4" s="1" t="s">
        <v>110</v>
      </c>
      <c r="T4" s="1" t="s">
        <v>110</v>
      </c>
      <c r="U4" s="1" t="s">
        <v>110</v>
      </c>
      <c r="V4" s="1" t="s">
        <v>110</v>
      </c>
      <c r="W4" s="1" t="s">
        <v>110</v>
      </c>
      <c r="X4" s="1" t="s">
        <v>110</v>
      </c>
      <c r="Y4" s="1" t="s">
        <v>110</v>
      </c>
      <c r="Z4" s="1" t="s">
        <v>110</v>
      </c>
      <c r="AA4" s="1" t="s">
        <v>110</v>
      </c>
      <c r="AB4" s="1" t="s">
        <v>110</v>
      </c>
      <c r="AC4" s="1" t="s">
        <v>110</v>
      </c>
      <c r="AD4" s="1" t="s">
        <v>110</v>
      </c>
    </row>
    <row r="5" spans="1:30" ht="13.5">
      <c r="A5" s="43" t="str">
        <f>HYPERLINK("http://quest.rowiki.jp/?%BF%C0%B4%EF%A5%AF%A5%A8%A5%B9%A5%C8#Megingjard","神器2次")</f>
        <v>神器2次</v>
      </c>
      <c r="B5" s="1" t="s">
        <v>413</v>
      </c>
      <c r="C5" s="44">
        <v>60</v>
      </c>
      <c r="D5" s="44">
        <v>91</v>
      </c>
      <c r="E5" s="16" t="s">
        <v>218</v>
      </c>
      <c r="G5" s="1" t="s">
        <v>110</v>
      </c>
      <c r="H5" s="1" t="s">
        <v>110</v>
      </c>
      <c r="I5" s="1" t="s">
        <v>110</v>
      </c>
      <c r="J5" s="1" t="s">
        <v>110</v>
      </c>
      <c r="K5" s="1" t="s">
        <v>110</v>
      </c>
      <c r="L5" s="1" t="s">
        <v>110</v>
      </c>
      <c r="M5" s="1" t="s">
        <v>110</v>
      </c>
      <c r="N5" s="1" t="s">
        <v>110</v>
      </c>
      <c r="O5" s="1" t="s">
        <v>110</v>
      </c>
      <c r="P5" s="1" t="s">
        <v>110</v>
      </c>
      <c r="Q5" s="1" t="s">
        <v>110</v>
      </c>
      <c r="R5" s="1" t="s">
        <v>110</v>
      </c>
      <c r="S5" s="1" t="s">
        <v>110</v>
      </c>
      <c r="T5" s="1" t="s">
        <v>110</v>
      </c>
      <c r="U5" s="1" t="s">
        <v>110</v>
      </c>
      <c r="V5" s="1" t="s">
        <v>110</v>
      </c>
      <c r="W5" s="1" t="s">
        <v>110</v>
      </c>
      <c r="X5" s="1" t="s">
        <v>110</v>
      </c>
      <c r="Y5" s="1" t="s">
        <v>110</v>
      </c>
      <c r="Z5" s="1" t="s">
        <v>110</v>
      </c>
      <c r="AA5" s="1" t="s">
        <v>110</v>
      </c>
      <c r="AB5" s="1" t="s">
        <v>110</v>
      </c>
      <c r="AC5" s="1" t="s">
        <v>110</v>
      </c>
      <c r="AD5" s="1" t="s">
        <v>110</v>
      </c>
    </row>
    <row r="6" spans="1:30" ht="13.5">
      <c r="A6" s="43"/>
      <c r="B6" s="1" t="s">
        <v>413</v>
      </c>
      <c r="C6" s="44"/>
      <c r="D6" s="44"/>
      <c r="E6" s="14" t="s">
        <v>219</v>
      </c>
      <c r="G6" s="1" t="s">
        <v>110</v>
      </c>
      <c r="H6" s="1" t="s">
        <v>110</v>
      </c>
      <c r="I6" s="1" t="s">
        <v>110</v>
      </c>
      <c r="J6" s="1" t="s">
        <v>110</v>
      </c>
      <c r="K6" s="1" t="s">
        <v>110</v>
      </c>
      <c r="L6" s="1" t="s">
        <v>110</v>
      </c>
      <c r="M6" s="1" t="s">
        <v>110</v>
      </c>
      <c r="N6" s="1" t="s">
        <v>110</v>
      </c>
      <c r="O6" s="1" t="s">
        <v>110</v>
      </c>
      <c r="P6" s="1" t="s">
        <v>110</v>
      </c>
      <c r="Q6" s="1" t="s">
        <v>110</v>
      </c>
      <c r="R6" s="1" t="s">
        <v>110</v>
      </c>
      <c r="S6" s="1" t="s">
        <v>110</v>
      </c>
      <c r="T6" s="1" t="s">
        <v>110</v>
      </c>
      <c r="U6" s="1" t="s">
        <v>110</v>
      </c>
      <c r="V6" s="1" t="s">
        <v>110</v>
      </c>
      <c r="W6" s="1" t="s">
        <v>110</v>
      </c>
      <c r="X6" s="1" t="s">
        <v>110</v>
      </c>
      <c r="Y6" s="1" t="s">
        <v>110</v>
      </c>
      <c r="Z6" s="1" t="s">
        <v>110</v>
      </c>
      <c r="AA6" s="1" t="s">
        <v>110</v>
      </c>
      <c r="AB6" s="1" t="s">
        <v>110</v>
      </c>
      <c r="AC6" s="1" t="s">
        <v>110</v>
      </c>
      <c r="AD6" s="1" t="s">
        <v>110</v>
      </c>
    </row>
    <row r="7" spans="1:30" ht="13.5">
      <c r="A7" s="10" t="str">
        <f>HYPERLINK("http://quest.rowiki.jp/?%BF%C0%B4%EF%A5%AF%A5%A8%A5%B9%A5%C8#Brisingamen","神器3次")</f>
        <v>神器3次</v>
      </c>
      <c r="B7" s="1" t="s">
        <v>407</v>
      </c>
      <c r="C7" s="1">
        <v>70</v>
      </c>
      <c r="E7" s="14" t="s">
        <v>217</v>
      </c>
      <c r="G7" s="1" t="s">
        <v>110</v>
      </c>
      <c r="H7" s="1" t="s">
        <v>110</v>
      </c>
      <c r="I7" s="1" t="s">
        <v>110</v>
      </c>
      <c r="J7" s="1" t="s">
        <v>110</v>
      </c>
      <c r="K7" s="1" t="s">
        <v>110</v>
      </c>
      <c r="L7" s="1" t="s">
        <v>110</v>
      </c>
      <c r="M7" s="1" t="s">
        <v>110</v>
      </c>
      <c r="N7" s="1" t="s">
        <v>110</v>
      </c>
      <c r="O7" s="1" t="s">
        <v>110</v>
      </c>
      <c r="P7" s="1" t="s">
        <v>110</v>
      </c>
      <c r="Q7" s="1" t="s">
        <v>110</v>
      </c>
      <c r="R7" s="1" t="s">
        <v>110</v>
      </c>
      <c r="S7" s="1" t="s">
        <v>110</v>
      </c>
      <c r="T7" s="1" t="s">
        <v>110</v>
      </c>
      <c r="U7" s="1" t="s">
        <v>110</v>
      </c>
      <c r="V7" s="1" t="s">
        <v>110</v>
      </c>
      <c r="W7" s="1" t="s">
        <v>110</v>
      </c>
      <c r="X7" s="1" t="s">
        <v>110</v>
      </c>
      <c r="Y7" s="1" t="s">
        <v>110</v>
      </c>
      <c r="Z7" s="1" t="s">
        <v>110</v>
      </c>
      <c r="AA7" s="1" t="s">
        <v>110</v>
      </c>
      <c r="AB7" s="1" t="s">
        <v>110</v>
      </c>
      <c r="AC7" s="1" t="s">
        <v>110</v>
      </c>
      <c r="AD7" s="1" t="s">
        <v>110</v>
      </c>
    </row>
    <row r="8" spans="1:30" ht="13.5">
      <c r="A8" s="10" t="str">
        <f>HYPERLINK("http://quest.rowiki.jp/?%BF%C0%B4%EF%A5%AF%A5%A8%A5%B9%A5%C8#Mjolnir","神器4次")</f>
        <v>神器4次</v>
      </c>
      <c r="B8" s="1" t="s">
        <v>407</v>
      </c>
      <c r="C8" s="1">
        <v>70</v>
      </c>
      <c r="E8" s="14" t="s">
        <v>211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1" t="s">
        <v>110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  <c r="AC8" s="1" t="s">
        <v>110</v>
      </c>
      <c r="AD8" s="1" t="s">
        <v>110</v>
      </c>
    </row>
    <row r="9" spans="1:30" ht="13.5">
      <c r="A9" s="22" t="s">
        <v>107</v>
      </c>
      <c r="B9" s="1" t="s">
        <v>108</v>
      </c>
      <c r="E9" s="14" t="s">
        <v>210</v>
      </c>
      <c r="G9" s="1" t="s">
        <v>110</v>
      </c>
      <c r="H9" s="1" t="s">
        <v>110</v>
      </c>
      <c r="I9" s="1" t="s">
        <v>110</v>
      </c>
      <c r="J9" s="1" t="s">
        <v>110</v>
      </c>
      <c r="K9" s="1" t="s">
        <v>110</v>
      </c>
      <c r="L9" s="1" t="s">
        <v>110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" t="s">
        <v>110</v>
      </c>
      <c r="S9" s="1" t="s">
        <v>110</v>
      </c>
      <c r="T9" s="1" t="s">
        <v>110</v>
      </c>
      <c r="U9" s="1" t="s">
        <v>110</v>
      </c>
      <c r="V9" s="1" t="s">
        <v>110</v>
      </c>
      <c r="W9" s="1" t="s">
        <v>110</v>
      </c>
      <c r="X9" s="1" t="s">
        <v>110</v>
      </c>
      <c r="Y9" s="1" t="s">
        <v>110</v>
      </c>
      <c r="Z9" s="1" t="s">
        <v>110</v>
      </c>
      <c r="AA9" s="1" t="s">
        <v>110</v>
      </c>
      <c r="AB9" s="1" t="s">
        <v>110</v>
      </c>
      <c r="AC9" s="1" t="s">
        <v>110</v>
      </c>
      <c r="AD9" s="1" t="s">
        <v>110</v>
      </c>
    </row>
    <row r="10" spans="1:30" ht="27">
      <c r="A10" s="25" t="str">
        <f>HYPERLINK("http://quest.rowiki.jp/?Yuno#jupe_search","ジュピロス
遺跡調査")</f>
        <v>ジュピロス
遺跡調査</v>
      </c>
      <c r="B10" s="1" t="s">
        <v>418</v>
      </c>
      <c r="G10" s="1" t="s">
        <v>110</v>
      </c>
      <c r="H10" s="1" t="s">
        <v>110</v>
      </c>
      <c r="I10" s="1" t="s">
        <v>110</v>
      </c>
      <c r="J10" s="1" t="s">
        <v>110</v>
      </c>
      <c r="K10" s="1" t="s">
        <v>110</v>
      </c>
      <c r="L10" s="1" t="s">
        <v>110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" t="s">
        <v>110</v>
      </c>
      <c r="S10" s="1" t="s">
        <v>110</v>
      </c>
      <c r="T10" s="1" t="s">
        <v>110</v>
      </c>
      <c r="U10" s="1" t="s">
        <v>110</v>
      </c>
      <c r="V10" s="1" t="s">
        <v>110</v>
      </c>
      <c r="W10" s="1" t="s">
        <v>110</v>
      </c>
      <c r="X10" s="1" t="s">
        <v>110</v>
      </c>
      <c r="Y10" s="1" t="s">
        <v>110</v>
      </c>
      <c r="Z10" s="1" t="s">
        <v>110</v>
      </c>
      <c r="AA10" s="1" t="s">
        <v>110</v>
      </c>
      <c r="AB10" s="1" t="s">
        <v>110</v>
      </c>
      <c r="AC10" s="1" t="s">
        <v>110</v>
      </c>
      <c r="AD10" s="1" t="s">
        <v>110</v>
      </c>
    </row>
    <row r="11" ht="13.5">
      <c r="A11" s="3" t="s">
        <v>122</v>
      </c>
    </row>
    <row r="12" spans="1:30" ht="13.5">
      <c r="A12" s="9" t="str">
        <f>HYPERLINK("http://quest.rowiki.jp/?Louyang#medicine","お薬")</f>
        <v>お薬</v>
      </c>
      <c r="B12" s="1" t="s">
        <v>558</v>
      </c>
      <c r="C12" s="1">
        <v>40</v>
      </c>
      <c r="E12" s="14" t="s">
        <v>220</v>
      </c>
      <c r="F12" s="14" t="s">
        <v>221</v>
      </c>
      <c r="G12" s="1" t="s">
        <v>110</v>
      </c>
      <c r="H12" s="1" t="s">
        <v>110</v>
      </c>
      <c r="I12" s="1" t="s">
        <v>110</v>
      </c>
      <c r="J12" s="1" t="s">
        <v>110</v>
      </c>
      <c r="K12" s="1" t="s">
        <v>110</v>
      </c>
      <c r="L12" s="1" t="s">
        <v>110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" t="s">
        <v>110</v>
      </c>
      <c r="S12" s="1" t="s">
        <v>110</v>
      </c>
      <c r="T12" s="1" t="s">
        <v>110</v>
      </c>
      <c r="U12" s="1" t="s">
        <v>110</v>
      </c>
      <c r="V12" s="1" t="s">
        <v>110</v>
      </c>
      <c r="W12" s="1" t="s">
        <v>110</v>
      </c>
      <c r="X12" s="1" t="s">
        <v>110</v>
      </c>
      <c r="Y12" s="1" t="s">
        <v>110</v>
      </c>
      <c r="Z12" s="1" t="s">
        <v>110</v>
      </c>
      <c r="AA12" s="1" t="s">
        <v>110</v>
      </c>
      <c r="AB12" s="1" t="s">
        <v>110</v>
      </c>
      <c r="AC12" s="1" t="s">
        <v>110</v>
      </c>
      <c r="AD12" s="1" t="s">
        <v>110</v>
      </c>
    </row>
    <row r="13" spans="1:30" ht="13.5">
      <c r="A13" s="9" t="str">
        <f>HYPERLINK("http://quest.rowiki.jp/?Louyang#poison","毒薬")</f>
        <v>毒薬</v>
      </c>
      <c r="B13" s="1" t="s">
        <v>414</v>
      </c>
      <c r="D13" s="1">
        <v>91</v>
      </c>
      <c r="E13" s="17" t="s">
        <v>222</v>
      </c>
      <c r="G13" s="1" t="s">
        <v>110</v>
      </c>
      <c r="H13" s="1" t="s">
        <v>110</v>
      </c>
      <c r="I13" s="1" t="s">
        <v>110</v>
      </c>
      <c r="J13" s="1" t="s">
        <v>110</v>
      </c>
      <c r="K13" s="1" t="s">
        <v>110</v>
      </c>
      <c r="L13" s="1" t="s">
        <v>110</v>
      </c>
      <c r="M13" s="1" t="s">
        <v>110</v>
      </c>
      <c r="N13" s="1" t="s">
        <v>110</v>
      </c>
      <c r="O13" s="1" t="s">
        <v>110</v>
      </c>
      <c r="P13" s="1" t="s">
        <v>110</v>
      </c>
      <c r="Q13" s="1" t="s">
        <v>110</v>
      </c>
      <c r="R13" s="1" t="s">
        <v>110</v>
      </c>
      <c r="S13" s="1" t="s">
        <v>110</v>
      </c>
      <c r="T13" s="1" t="s">
        <v>110</v>
      </c>
      <c r="U13" s="1" t="s">
        <v>110</v>
      </c>
      <c r="V13" s="1" t="s">
        <v>110</v>
      </c>
      <c r="W13" s="1" t="s">
        <v>110</v>
      </c>
      <c r="X13" s="1" t="s">
        <v>110</v>
      </c>
      <c r="Y13" s="1" t="s">
        <v>110</v>
      </c>
      <c r="Z13" s="1" t="s">
        <v>110</v>
      </c>
      <c r="AA13" s="1" t="s">
        <v>110</v>
      </c>
      <c r="AB13" s="1" t="s">
        <v>110</v>
      </c>
      <c r="AC13" s="1" t="s">
        <v>110</v>
      </c>
      <c r="AD13" s="1" t="s">
        <v>110</v>
      </c>
    </row>
    <row r="14" spans="1:30" ht="13.5">
      <c r="A14" s="3" t="s">
        <v>192</v>
      </c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</row>
    <row r="15" spans="1:30" ht="13.5">
      <c r="A15" s="9" t="str">
        <f>HYPERLINK("http://quest.rowiki.jp/?Ayothaya#ayo_quest03","婚約者")</f>
        <v>婚約者</v>
      </c>
      <c r="B15" s="1" t="s">
        <v>414</v>
      </c>
      <c r="D15" s="1">
        <v>91</v>
      </c>
      <c r="E15" s="17" t="s">
        <v>223</v>
      </c>
      <c r="G15" s="1" t="s">
        <v>110</v>
      </c>
      <c r="H15" s="1" t="s">
        <v>110</v>
      </c>
      <c r="I15" s="1" t="s">
        <v>110</v>
      </c>
      <c r="J15" s="1" t="s">
        <v>110</v>
      </c>
      <c r="K15" s="1" t="s">
        <v>110</v>
      </c>
      <c r="L15" s="1" t="s">
        <v>110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" t="s">
        <v>110</v>
      </c>
      <c r="S15" s="1" t="s">
        <v>110</v>
      </c>
      <c r="T15" s="1" t="s">
        <v>110</v>
      </c>
      <c r="U15" s="1" t="s">
        <v>110</v>
      </c>
      <c r="V15" s="1" t="s">
        <v>110</v>
      </c>
      <c r="W15" s="1" t="s">
        <v>110</v>
      </c>
      <c r="X15" s="1" t="s">
        <v>110</v>
      </c>
      <c r="Y15" s="1" t="s">
        <v>110</v>
      </c>
      <c r="Z15" s="1" t="s">
        <v>110</v>
      </c>
      <c r="AA15" s="1" t="s">
        <v>110</v>
      </c>
      <c r="AB15" s="1" t="s">
        <v>110</v>
      </c>
      <c r="AC15" s="1" t="s">
        <v>110</v>
      </c>
      <c r="AD15" s="1" t="s">
        <v>110</v>
      </c>
    </row>
    <row r="16" spans="1:30" ht="13.5">
      <c r="A16" s="3" t="s">
        <v>191</v>
      </c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</row>
    <row r="17" spans="1:30" ht="13.5">
      <c r="A17" s="9" t="str">
        <f>HYPERLINK("http://quest.rowiki.jp/?TheSign#early_stage","The Sign1部")</f>
        <v>The Sign1部</v>
      </c>
      <c r="B17" s="1" t="s">
        <v>450</v>
      </c>
      <c r="C17" s="44">
        <v>50</v>
      </c>
      <c r="D17" s="1">
        <v>91</v>
      </c>
      <c r="E17" s="14" t="s">
        <v>210</v>
      </c>
      <c r="G17" s="1" t="s">
        <v>110</v>
      </c>
      <c r="H17" s="1" t="s">
        <v>110</v>
      </c>
      <c r="I17" s="1" t="s">
        <v>110</v>
      </c>
      <c r="J17" s="1" t="s">
        <v>110</v>
      </c>
      <c r="K17" s="1" t="s">
        <v>110</v>
      </c>
      <c r="L17" s="1" t="s">
        <v>110</v>
      </c>
      <c r="M17" s="1" t="s">
        <v>110</v>
      </c>
      <c r="N17" s="1" t="s">
        <v>110</v>
      </c>
      <c r="O17" s="1" t="s">
        <v>110</v>
      </c>
      <c r="P17" s="1" t="s">
        <v>110</v>
      </c>
      <c r="Q17" s="1" t="s">
        <v>110</v>
      </c>
      <c r="R17" s="1" t="s">
        <v>110</v>
      </c>
      <c r="S17" s="1" t="s">
        <v>110</v>
      </c>
      <c r="T17" s="1" t="s">
        <v>110</v>
      </c>
      <c r="U17" s="1" t="s">
        <v>110</v>
      </c>
      <c r="V17" s="1" t="s">
        <v>110</v>
      </c>
      <c r="W17" s="1" t="s">
        <v>110</v>
      </c>
      <c r="X17" s="1" t="s">
        <v>110</v>
      </c>
      <c r="Y17" s="1" t="s">
        <v>110</v>
      </c>
      <c r="Z17" s="1" t="s">
        <v>110</v>
      </c>
      <c r="AA17" s="1" t="s">
        <v>110</v>
      </c>
      <c r="AB17" s="1" t="s">
        <v>110</v>
      </c>
      <c r="AC17" s="1" t="s">
        <v>110</v>
      </c>
      <c r="AD17" s="1" t="s">
        <v>110</v>
      </c>
    </row>
    <row r="18" spans="1:30" ht="13.5">
      <c r="A18" s="9" t="str">
        <f>HYPERLINK("http://quest.rowiki.jp/?TheSign#middle_stage","The Sign2部")</f>
        <v>The Sign2部</v>
      </c>
      <c r="B18" s="1" t="s">
        <v>419</v>
      </c>
      <c r="C18" s="44"/>
      <c r="D18" s="1">
        <v>91</v>
      </c>
      <c r="E18" s="14" t="s">
        <v>224</v>
      </c>
      <c r="F18" s="14" t="s">
        <v>225</v>
      </c>
      <c r="G18" s="1" t="s">
        <v>110</v>
      </c>
      <c r="H18" s="1" t="s">
        <v>110</v>
      </c>
      <c r="I18" s="1" t="s">
        <v>110</v>
      </c>
      <c r="J18" s="1" t="s">
        <v>110</v>
      </c>
      <c r="K18" s="1" t="s">
        <v>110</v>
      </c>
      <c r="L18" s="1" t="s">
        <v>110</v>
      </c>
      <c r="M18" s="1" t="s">
        <v>110</v>
      </c>
      <c r="N18" s="1" t="s">
        <v>110</v>
      </c>
      <c r="O18" s="1" t="s">
        <v>110</v>
      </c>
      <c r="P18" s="1" t="s">
        <v>110</v>
      </c>
      <c r="Q18" s="1" t="s">
        <v>110</v>
      </c>
      <c r="R18" s="1" t="s">
        <v>110</v>
      </c>
      <c r="S18" s="1" t="s">
        <v>110</v>
      </c>
      <c r="T18" s="1" t="s">
        <v>110</v>
      </c>
      <c r="U18" s="1" t="s">
        <v>110</v>
      </c>
      <c r="V18" s="1" t="s">
        <v>110</v>
      </c>
      <c r="W18" s="1" t="s">
        <v>110</v>
      </c>
      <c r="X18" s="1" t="s">
        <v>110</v>
      </c>
      <c r="Y18" s="1" t="s">
        <v>110</v>
      </c>
      <c r="Z18" s="1" t="s">
        <v>110</v>
      </c>
      <c r="AA18" s="1" t="s">
        <v>110</v>
      </c>
      <c r="AB18" s="1" t="s">
        <v>110</v>
      </c>
      <c r="AC18" s="1" t="s">
        <v>110</v>
      </c>
      <c r="AD18" s="1" t="s">
        <v>110</v>
      </c>
    </row>
    <row r="19" spans="1:30" ht="13.5">
      <c r="A19" s="42" t="str">
        <f>HYPERLINK("http://quest.rowiki.jp/?TheSign#last_stage","The Sign3部")</f>
        <v>The Sign3部</v>
      </c>
      <c r="B19" s="1" t="s">
        <v>559</v>
      </c>
      <c r="C19" s="44"/>
      <c r="E19" s="14" t="s">
        <v>226</v>
      </c>
      <c r="F19" s="14" t="s">
        <v>103</v>
      </c>
      <c r="G19" s="1" t="s">
        <v>110</v>
      </c>
      <c r="H19" s="1" t="s">
        <v>110</v>
      </c>
      <c r="I19" s="1" t="s">
        <v>110</v>
      </c>
      <c r="J19" s="1" t="s">
        <v>110</v>
      </c>
      <c r="K19" s="1" t="s">
        <v>110</v>
      </c>
      <c r="L19" s="1" t="s">
        <v>110</v>
      </c>
      <c r="M19" s="1" t="s">
        <v>110</v>
      </c>
      <c r="N19" s="1" t="s">
        <v>110</v>
      </c>
      <c r="O19" s="1" t="s">
        <v>110</v>
      </c>
      <c r="P19" s="1" t="s">
        <v>110</v>
      </c>
      <c r="Q19" s="1" t="s">
        <v>110</v>
      </c>
      <c r="R19" s="1" t="s">
        <v>110</v>
      </c>
      <c r="S19" s="1" t="s">
        <v>110</v>
      </c>
      <c r="T19" s="1" t="s">
        <v>110</v>
      </c>
      <c r="U19" s="1" t="s">
        <v>110</v>
      </c>
      <c r="V19" s="1" t="s">
        <v>110</v>
      </c>
      <c r="W19" s="1" t="s">
        <v>110</v>
      </c>
      <c r="X19" s="1" t="s">
        <v>110</v>
      </c>
      <c r="Y19" s="1" t="s">
        <v>110</v>
      </c>
      <c r="Z19" s="1" t="s">
        <v>110</v>
      </c>
      <c r="AA19" s="1" t="s">
        <v>110</v>
      </c>
      <c r="AB19" s="1" t="s">
        <v>110</v>
      </c>
      <c r="AC19" s="1" t="s">
        <v>110</v>
      </c>
      <c r="AD19" s="1" t="s">
        <v>110</v>
      </c>
    </row>
    <row r="20" spans="1:30" ht="13.5">
      <c r="A20" s="43"/>
      <c r="B20" s="1" t="s">
        <v>392</v>
      </c>
      <c r="C20" s="44"/>
      <c r="E20" s="14" t="s">
        <v>227</v>
      </c>
      <c r="F20" s="14" t="s">
        <v>228</v>
      </c>
      <c r="G20" s="1" t="s">
        <v>110</v>
      </c>
      <c r="H20" s="1" t="s">
        <v>110</v>
      </c>
      <c r="I20" s="1" t="s">
        <v>110</v>
      </c>
      <c r="J20" s="1" t="s">
        <v>110</v>
      </c>
      <c r="K20" s="1" t="s">
        <v>110</v>
      </c>
      <c r="L20" s="1" t="s">
        <v>110</v>
      </c>
      <c r="M20" s="1" t="s">
        <v>110</v>
      </c>
      <c r="N20" s="1" t="s">
        <v>110</v>
      </c>
      <c r="O20" s="1" t="s">
        <v>110</v>
      </c>
      <c r="P20" s="1" t="s">
        <v>110</v>
      </c>
      <c r="Q20" s="1" t="s">
        <v>110</v>
      </c>
      <c r="R20" s="1" t="s">
        <v>110</v>
      </c>
      <c r="S20" s="1" t="s">
        <v>110</v>
      </c>
      <c r="T20" s="1" t="s">
        <v>110</v>
      </c>
      <c r="U20" s="1" t="s">
        <v>110</v>
      </c>
      <c r="V20" s="1" t="s">
        <v>110</v>
      </c>
      <c r="W20" s="1" t="s">
        <v>110</v>
      </c>
      <c r="X20" s="1" t="s">
        <v>110</v>
      </c>
      <c r="Y20" s="1" t="s">
        <v>110</v>
      </c>
      <c r="Z20" s="1" t="s">
        <v>110</v>
      </c>
      <c r="AA20" s="1" t="s">
        <v>110</v>
      </c>
      <c r="AB20" s="1" t="s">
        <v>110</v>
      </c>
      <c r="AC20" s="1" t="s">
        <v>110</v>
      </c>
      <c r="AD20" s="1" t="s">
        <v>110</v>
      </c>
    </row>
    <row r="21" spans="1:30" ht="13.5">
      <c r="A21" s="9" t="str">
        <f>HYPERLINK("http://quest.rowiki.jp/?TheSign#last_stage_kilkera","セリン指輪")</f>
        <v>セリン指輪</v>
      </c>
      <c r="B21" s="1" t="s">
        <v>420</v>
      </c>
      <c r="C21" s="44"/>
      <c r="E21" s="14" t="s">
        <v>229</v>
      </c>
      <c r="F21" s="14" t="s">
        <v>230</v>
      </c>
      <c r="G21" s="1">
        <v>0</v>
      </c>
      <c r="H21" s="1">
        <v>0</v>
      </c>
      <c r="I21" s="1">
        <v>0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</row>
    <row r="22" spans="1:30" ht="13.5">
      <c r="A22" s="42" t="str">
        <f>HYPERLINK("http://quest.rowiki.jp/?Einbroch#ein_quest_01","恋人")</f>
        <v>恋人</v>
      </c>
      <c r="B22" s="1" t="s">
        <v>421</v>
      </c>
      <c r="C22" s="44">
        <v>60</v>
      </c>
      <c r="D22" s="44">
        <v>81</v>
      </c>
      <c r="E22" s="16" t="s">
        <v>266</v>
      </c>
      <c r="F22" s="14" t="s">
        <v>267</v>
      </c>
      <c r="G22" s="1" t="s">
        <v>110</v>
      </c>
      <c r="H22" s="1" t="s">
        <v>110</v>
      </c>
      <c r="I22" s="1" t="s">
        <v>110</v>
      </c>
      <c r="J22" s="1" t="s">
        <v>110</v>
      </c>
      <c r="K22" s="1" t="s">
        <v>110</v>
      </c>
      <c r="L22" s="1" t="s">
        <v>110</v>
      </c>
      <c r="M22" s="1" t="s">
        <v>110</v>
      </c>
      <c r="N22" s="1" t="s">
        <v>110</v>
      </c>
      <c r="O22" s="1" t="s">
        <v>110</v>
      </c>
      <c r="P22" s="1" t="s">
        <v>110</v>
      </c>
      <c r="Q22" s="1" t="s">
        <v>110</v>
      </c>
      <c r="R22" s="1" t="s">
        <v>110</v>
      </c>
      <c r="S22" s="1" t="s">
        <v>110</v>
      </c>
      <c r="T22" s="1" t="s">
        <v>110</v>
      </c>
      <c r="U22" s="1" t="s">
        <v>110</v>
      </c>
      <c r="V22" s="1" t="s">
        <v>110</v>
      </c>
      <c r="W22" s="1" t="s">
        <v>110</v>
      </c>
      <c r="X22" s="1" t="s">
        <v>110</v>
      </c>
      <c r="Y22" s="1" t="s">
        <v>110</v>
      </c>
      <c r="Z22" s="1" t="s">
        <v>110</v>
      </c>
      <c r="AA22" s="1" t="s">
        <v>110</v>
      </c>
      <c r="AB22" s="1" t="s">
        <v>110</v>
      </c>
      <c r="AC22" s="1" t="s">
        <v>110</v>
      </c>
      <c r="AD22" s="1" t="s">
        <v>110</v>
      </c>
    </row>
    <row r="23" spans="1:30" ht="13.5">
      <c r="A23" s="43"/>
      <c r="B23" s="1" t="s">
        <v>421</v>
      </c>
      <c r="C23" s="44"/>
      <c r="D23" s="44"/>
      <c r="E23" s="14" t="s">
        <v>268</v>
      </c>
      <c r="F23" s="14" t="s">
        <v>269</v>
      </c>
      <c r="G23" s="1" t="s">
        <v>110</v>
      </c>
      <c r="H23" s="1" t="s">
        <v>110</v>
      </c>
      <c r="I23" s="1" t="s">
        <v>110</v>
      </c>
      <c r="J23" s="1" t="s">
        <v>110</v>
      </c>
      <c r="K23" s="1" t="s">
        <v>110</v>
      </c>
      <c r="L23" s="1" t="s">
        <v>110</v>
      </c>
      <c r="M23" s="1" t="s">
        <v>110</v>
      </c>
      <c r="N23" s="1" t="s">
        <v>110</v>
      </c>
      <c r="O23" s="1" t="s">
        <v>110</v>
      </c>
      <c r="P23" s="1" t="s">
        <v>110</v>
      </c>
      <c r="Q23" s="1" t="s">
        <v>110</v>
      </c>
      <c r="R23" s="1" t="s">
        <v>110</v>
      </c>
      <c r="S23" s="1" t="s">
        <v>110</v>
      </c>
      <c r="T23" s="1" t="s">
        <v>110</v>
      </c>
      <c r="U23" s="1" t="s">
        <v>110</v>
      </c>
      <c r="V23" s="1" t="s">
        <v>110</v>
      </c>
      <c r="W23" s="1" t="s">
        <v>110</v>
      </c>
      <c r="X23" s="1" t="s">
        <v>110</v>
      </c>
      <c r="Y23" s="1" t="s">
        <v>110</v>
      </c>
      <c r="Z23" s="1" t="s">
        <v>110</v>
      </c>
      <c r="AA23" s="1" t="s">
        <v>110</v>
      </c>
      <c r="AB23" s="1" t="s">
        <v>110</v>
      </c>
      <c r="AC23" s="1" t="s">
        <v>110</v>
      </c>
      <c r="AD23" s="1" t="s">
        <v>110</v>
      </c>
    </row>
    <row r="24" spans="1:30" ht="13.5">
      <c r="A24" s="9" t="str">
        <f>HYPERLINK("http://quest.rowiki.jp/?Einbroch#ein_quest_02","工場")</f>
        <v>工場</v>
      </c>
      <c r="B24" s="1" t="s">
        <v>447</v>
      </c>
      <c r="D24" s="1">
        <v>91</v>
      </c>
      <c r="E24" s="14" t="s">
        <v>231</v>
      </c>
      <c r="F24" s="14" t="s">
        <v>232</v>
      </c>
      <c r="G24" s="1" t="s">
        <v>110</v>
      </c>
      <c r="H24" s="1" t="s">
        <v>110</v>
      </c>
      <c r="I24" s="1" t="s">
        <v>110</v>
      </c>
      <c r="J24" s="1" t="s">
        <v>110</v>
      </c>
      <c r="K24" s="1" t="s">
        <v>110</v>
      </c>
      <c r="L24" s="1" t="s">
        <v>110</v>
      </c>
      <c r="M24" s="1" t="s">
        <v>110</v>
      </c>
      <c r="N24" s="1" t="s">
        <v>110</v>
      </c>
      <c r="O24" s="1" t="s">
        <v>110</v>
      </c>
      <c r="P24" s="1" t="s">
        <v>110</v>
      </c>
      <c r="Q24" s="1" t="s">
        <v>110</v>
      </c>
      <c r="R24" s="1" t="s">
        <v>110</v>
      </c>
      <c r="S24" s="1" t="s">
        <v>110</v>
      </c>
      <c r="T24" s="1" t="s">
        <v>110</v>
      </c>
      <c r="U24" s="1" t="s">
        <v>110</v>
      </c>
      <c r="V24" s="1" t="s">
        <v>110</v>
      </c>
      <c r="W24" s="1" t="s">
        <v>110</v>
      </c>
      <c r="X24" s="1" t="s">
        <v>110</v>
      </c>
      <c r="Y24" s="1" t="s">
        <v>110</v>
      </c>
      <c r="Z24" s="1" t="s">
        <v>110</v>
      </c>
      <c r="AA24" s="1" t="s">
        <v>110</v>
      </c>
      <c r="AB24" s="1" t="s">
        <v>110</v>
      </c>
      <c r="AC24" s="1" t="s">
        <v>110</v>
      </c>
      <c r="AD24" s="1" t="s">
        <v>110</v>
      </c>
    </row>
    <row r="25" spans="1:30" ht="13.5">
      <c r="A25" s="9" t="str">
        <f>HYPERLINK("http://quest.rowiki.jp/?Einbroch#ein_quest_03","シドクス")</f>
        <v>シドクス</v>
      </c>
      <c r="B25" s="1" t="s">
        <v>423</v>
      </c>
      <c r="D25" s="1">
        <v>90</v>
      </c>
      <c r="E25" s="14" t="s">
        <v>233</v>
      </c>
      <c r="G25" s="1" t="s">
        <v>110</v>
      </c>
      <c r="H25" s="1" t="s">
        <v>110</v>
      </c>
      <c r="I25" s="1" t="s">
        <v>110</v>
      </c>
      <c r="J25" s="1" t="s">
        <v>110</v>
      </c>
      <c r="K25" s="1" t="s">
        <v>110</v>
      </c>
      <c r="L25" s="1" t="s">
        <v>110</v>
      </c>
      <c r="M25" s="1" t="s">
        <v>110</v>
      </c>
      <c r="N25" s="1" t="s">
        <v>110</v>
      </c>
      <c r="O25" s="1" t="s">
        <v>110</v>
      </c>
      <c r="P25" s="1" t="s">
        <v>110</v>
      </c>
      <c r="Q25" s="1" t="s">
        <v>110</v>
      </c>
      <c r="R25" s="1" t="s">
        <v>110</v>
      </c>
      <c r="S25" s="1" t="s">
        <v>110</v>
      </c>
      <c r="T25" s="1" t="s">
        <v>110</v>
      </c>
      <c r="U25" s="1" t="s">
        <v>110</v>
      </c>
      <c r="V25" s="1" t="s">
        <v>110</v>
      </c>
      <c r="W25" s="1" t="s">
        <v>110</v>
      </c>
      <c r="X25" s="1" t="s">
        <v>110</v>
      </c>
      <c r="Y25" s="1" t="s">
        <v>110</v>
      </c>
      <c r="Z25" s="1" t="s">
        <v>110</v>
      </c>
      <c r="AA25" s="1" t="s">
        <v>110</v>
      </c>
      <c r="AB25" s="1" t="s">
        <v>110</v>
      </c>
      <c r="AC25" s="1" t="s">
        <v>110</v>
      </c>
      <c r="AD25" s="1" t="s">
        <v>110</v>
      </c>
    </row>
    <row r="26" ht="13.5">
      <c r="A26" s="3" t="s">
        <v>270</v>
      </c>
    </row>
    <row r="27" spans="1:30" ht="13.5">
      <c r="A27" s="42" t="str">
        <f>HYPERLINK("http://quest.rowiki.jp/?Lighthalzen#passport","通行証")</f>
        <v>通行証</v>
      </c>
      <c r="B27" s="1" t="s">
        <v>424</v>
      </c>
      <c r="C27" s="44">
        <v>50</v>
      </c>
      <c r="D27" s="44">
        <v>91</v>
      </c>
      <c r="E27" s="14" t="s">
        <v>234</v>
      </c>
      <c r="F27" s="14" t="s">
        <v>235</v>
      </c>
      <c r="G27" s="1" t="s">
        <v>110</v>
      </c>
      <c r="H27" s="1" t="s">
        <v>110</v>
      </c>
      <c r="I27" s="1" t="s">
        <v>110</v>
      </c>
      <c r="J27" s="1" t="s">
        <v>110</v>
      </c>
      <c r="K27" s="1" t="s">
        <v>110</v>
      </c>
      <c r="L27" s="1" t="s">
        <v>110</v>
      </c>
      <c r="M27" s="1" t="s">
        <v>110</v>
      </c>
      <c r="N27" s="1" t="s">
        <v>110</v>
      </c>
      <c r="O27" s="1" t="s">
        <v>110</v>
      </c>
      <c r="P27" s="1" t="s">
        <v>110</v>
      </c>
      <c r="Q27" s="1" t="s">
        <v>110</v>
      </c>
      <c r="R27" s="1" t="s">
        <v>110</v>
      </c>
      <c r="S27" s="1" t="s">
        <v>110</v>
      </c>
      <c r="T27" s="1" t="s">
        <v>110</v>
      </c>
      <c r="U27" s="1" t="s">
        <v>110</v>
      </c>
      <c r="V27" s="1" t="s">
        <v>110</v>
      </c>
      <c r="W27" s="1" t="s">
        <v>110</v>
      </c>
      <c r="X27" s="1" t="s">
        <v>110</v>
      </c>
      <c r="Y27" s="1" t="s">
        <v>110</v>
      </c>
      <c r="Z27" s="1" t="s">
        <v>110</v>
      </c>
      <c r="AA27" s="1" t="s">
        <v>110</v>
      </c>
      <c r="AB27" s="1" t="s">
        <v>110</v>
      </c>
      <c r="AC27" s="1" t="s">
        <v>110</v>
      </c>
      <c r="AD27" s="1" t="s">
        <v>110</v>
      </c>
    </row>
    <row r="28" spans="1:30" ht="13.5">
      <c r="A28" s="43"/>
      <c r="B28" s="1" t="s">
        <v>424</v>
      </c>
      <c r="C28" s="44"/>
      <c r="D28" s="44"/>
      <c r="E28" s="14" t="s">
        <v>236</v>
      </c>
      <c r="F28" s="14" t="s">
        <v>237</v>
      </c>
      <c r="G28" s="1" t="s">
        <v>110</v>
      </c>
      <c r="H28" s="1" t="s">
        <v>110</v>
      </c>
      <c r="I28" s="1" t="s">
        <v>110</v>
      </c>
      <c r="J28" s="1" t="s">
        <v>110</v>
      </c>
      <c r="K28" s="1" t="s">
        <v>110</v>
      </c>
      <c r="L28" s="1" t="s">
        <v>110</v>
      </c>
      <c r="M28" s="1" t="s">
        <v>110</v>
      </c>
      <c r="N28" s="1" t="s">
        <v>110</v>
      </c>
      <c r="O28" s="1" t="s">
        <v>110</v>
      </c>
      <c r="P28" s="1" t="s">
        <v>110</v>
      </c>
      <c r="Q28" s="1" t="s">
        <v>110</v>
      </c>
      <c r="R28" s="1" t="s">
        <v>110</v>
      </c>
      <c r="S28" s="1" t="s">
        <v>110</v>
      </c>
      <c r="T28" s="1" t="s">
        <v>110</v>
      </c>
      <c r="U28" s="1" t="s">
        <v>110</v>
      </c>
      <c r="V28" s="1" t="s">
        <v>110</v>
      </c>
      <c r="W28" s="1" t="s">
        <v>110</v>
      </c>
      <c r="X28" s="1" t="s">
        <v>110</v>
      </c>
      <c r="Y28" s="1" t="s">
        <v>110</v>
      </c>
      <c r="Z28" s="1" t="s">
        <v>110</v>
      </c>
      <c r="AA28" s="1" t="s">
        <v>110</v>
      </c>
      <c r="AB28" s="1" t="s">
        <v>110</v>
      </c>
      <c r="AC28" s="1" t="s">
        <v>110</v>
      </c>
      <c r="AD28" s="1" t="s">
        <v>110</v>
      </c>
    </row>
    <row r="29" spans="1:30" ht="13.5">
      <c r="A29" s="9" t="str">
        <f>HYPERLINK("http://quest.rowiki.jp/?Lighthalzen#lhz_quest02","生体研究所")</f>
        <v>生体研究所</v>
      </c>
      <c r="B29" s="1" t="s">
        <v>388</v>
      </c>
      <c r="D29" s="1">
        <v>90</v>
      </c>
      <c r="E29" s="14" t="s">
        <v>234</v>
      </c>
      <c r="F29" s="14" t="s">
        <v>238</v>
      </c>
      <c r="G29" s="1" t="s">
        <v>110</v>
      </c>
      <c r="H29" s="1" t="s">
        <v>110</v>
      </c>
      <c r="I29" s="1" t="s">
        <v>110</v>
      </c>
      <c r="J29" s="1" t="s">
        <v>110</v>
      </c>
      <c r="K29" s="1" t="s">
        <v>110</v>
      </c>
      <c r="L29" s="1" t="s">
        <v>110</v>
      </c>
      <c r="M29" s="1" t="s">
        <v>110</v>
      </c>
      <c r="N29" s="1" t="s">
        <v>110</v>
      </c>
      <c r="O29" s="1" t="s">
        <v>110</v>
      </c>
      <c r="P29" s="1" t="s">
        <v>110</v>
      </c>
      <c r="Q29" s="1" t="s">
        <v>110</v>
      </c>
      <c r="R29" s="1" t="s">
        <v>110</v>
      </c>
      <c r="S29" s="1" t="s">
        <v>110</v>
      </c>
      <c r="T29" s="1" t="s">
        <v>110</v>
      </c>
      <c r="U29" s="1" t="s">
        <v>110</v>
      </c>
      <c r="V29" s="1" t="s">
        <v>110</v>
      </c>
      <c r="W29" s="1" t="s">
        <v>110</v>
      </c>
      <c r="X29" s="1" t="s">
        <v>110</v>
      </c>
      <c r="Y29" s="1" t="s">
        <v>110</v>
      </c>
      <c r="Z29" s="1" t="s">
        <v>110</v>
      </c>
      <c r="AA29" s="1" t="s">
        <v>110</v>
      </c>
      <c r="AB29" s="1" t="s">
        <v>110</v>
      </c>
      <c r="AC29" s="1" t="s">
        <v>110</v>
      </c>
      <c r="AD29" s="1" t="s">
        <v>110</v>
      </c>
    </row>
    <row r="30" spans="1:30" ht="13.5">
      <c r="A30" s="9" t="str">
        <f>HYPERLINK("http://quest.rowiki.jp/?Lighthalzen#lhz_quest03","大統領")</f>
        <v>大統領</v>
      </c>
      <c r="B30" s="1" t="s">
        <v>389</v>
      </c>
      <c r="E30" s="14" t="s">
        <v>271</v>
      </c>
      <c r="G30" s="1" t="s">
        <v>110</v>
      </c>
      <c r="H30" s="1" t="s">
        <v>110</v>
      </c>
      <c r="I30" s="1" t="s">
        <v>110</v>
      </c>
      <c r="J30" s="1" t="s">
        <v>110</v>
      </c>
      <c r="K30" s="1" t="s">
        <v>110</v>
      </c>
      <c r="L30" s="1" t="s">
        <v>110</v>
      </c>
      <c r="M30" s="1" t="s">
        <v>110</v>
      </c>
      <c r="N30" s="1" t="s">
        <v>110</v>
      </c>
      <c r="O30" s="1" t="s">
        <v>110</v>
      </c>
      <c r="P30" s="1" t="s">
        <v>110</v>
      </c>
      <c r="Q30" s="1" t="s">
        <v>110</v>
      </c>
      <c r="R30" s="1" t="s">
        <v>110</v>
      </c>
      <c r="S30" s="1" t="s">
        <v>110</v>
      </c>
      <c r="T30" s="1" t="s">
        <v>110</v>
      </c>
      <c r="U30" s="1" t="s">
        <v>110</v>
      </c>
      <c r="V30" s="1" t="s">
        <v>110</v>
      </c>
      <c r="W30" s="1" t="s">
        <v>110</v>
      </c>
      <c r="X30" s="1" t="s">
        <v>110</v>
      </c>
      <c r="Y30" s="1" t="s">
        <v>110</v>
      </c>
      <c r="Z30" s="1" t="s">
        <v>110</v>
      </c>
      <c r="AA30" s="1" t="s">
        <v>110</v>
      </c>
      <c r="AB30" s="1" t="s">
        <v>110</v>
      </c>
      <c r="AC30" s="1" t="s">
        <v>110</v>
      </c>
      <c r="AD30" s="1" t="s">
        <v>110</v>
      </c>
    </row>
    <row r="31" spans="1:30" ht="13.5">
      <c r="A31" s="22" t="str">
        <f>HYPERLINK("http://quest.rowiki.jp/?Airship#airship_01","飛行船")</f>
        <v>飛行船</v>
      </c>
      <c r="B31" s="1" t="s">
        <v>425</v>
      </c>
      <c r="C31" s="1">
        <v>60</v>
      </c>
      <c r="E31" s="14" t="s">
        <v>212</v>
      </c>
      <c r="F31" s="14" t="s">
        <v>272</v>
      </c>
      <c r="G31" s="1" t="s">
        <v>110</v>
      </c>
      <c r="H31" s="1" t="s">
        <v>110</v>
      </c>
      <c r="I31" s="1" t="s">
        <v>110</v>
      </c>
      <c r="J31" s="1" t="s">
        <v>110</v>
      </c>
      <c r="K31" s="1" t="s">
        <v>110</v>
      </c>
      <c r="L31" s="1" t="s">
        <v>110</v>
      </c>
      <c r="M31" s="1" t="s">
        <v>110</v>
      </c>
      <c r="N31" s="1" t="s">
        <v>110</v>
      </c>
      <c r="O31" s="1" t="s">
        <v>110</v>
      </c>
      <c r="P31" s="1" t="s">
        <v>110</v>
      </c>
      <c r="Q31" s="1" t="s">
        <v>110</v>
      </c>
      <c r="R31" s="1" t="s">
        <v>110</v>
      </c>
      <c r="S31" s="1" t="s">
        <v>110</v>
      </c>
      <c r="T31" s="1" t="s">
        <v>110</v>
      </c>
      <c r="U31" s="1" t="s">
        <v>110</v>
      </c>
      <c r="V31" s="1" t="s">
        <v>110</v>
      </c>
      <c r="W31" s="1" t="s">
        <v>110</v>
      </c>
      <c r="X31" s="1" t="s">
        <v>110</v>
      </c>
      <c r="Y31" s="1" t="s">
        <v>110</v>
      </c>
      <c r="Z31" s="1" t="s">
        <v>110</v>
      </c>
      <c r="AA31" s="1" t="s">
        <v>110</v>
      </c>
      <c r="AB31" s="1" t="s">
        <v>110</v>
      </c>
      <c r="AC31" s="1" t="s">
        <v>110</v>
      </c>
      <c r="AD31" s="1" t="s">
        <v>110</v>
      </c>
    </row>
    <row r="32" ht="13.5">
      <c r="A32" s="3" t="s">
        <v>273</v>
      </c>
    </row>
    <row r="33" spans="1:30" ht="13.5">
      <c r="A33" s="9" t="str">
        <f>HYPERLINK("http://quest.rowiki.jp/?Prontera#scholar","歴史学者")</f>
        <v>歴史学者</v>
      </c>
      <c r="B33" s="1" t="s">
        <v>390</v>
      </c>
      <c r="C33" s="1">
        <v>60</v>
      </c>
      <c r="E33" s="14" t="s">
        <v>603</v>
      </c>
      <c r="F33" s="14" t="s">
        <v>604</v>
      </c>
      <c r="G33" s="1" t="s">
        <v>110</v>
      </c>
      <c r="H33" s="1" t="s">
        <v>110</v>
      </c>
      <c r="I33" s="1" t="s">
        <v>110</v>
      </c>
      <c r="J33" s="1" t="s">
        <v>110</v>
      </c>
      <c r="K33" s="1" t="s">
        <v>110</v>
      </c>
      <c r="L33" s="1" t="s">
        <v>110</v>
      </c>
      <c r="M33" s="1" t="s">
        <v>110</v>
      </c>
      <c r="N33" s="1" t="s">
        <v>110</v>
      </c>
      <c r="O33" s="1" t="s">
        <v>110</v>
      </c>
      <c r="P33" s="1" t="s">
        <v>110</v>
      </c>
      <c r="Q33" s="1" t="s">
        <v>110</v>
      </c>
      <c r="R33" s="1" t="s">
        <v>110</v>
      </c>
      <c r="S33" s="1" t="s">
        <v>110</v>
      </c>
      <c r="T33" s="1" t="s">
        <v>110</v>
      </c>
      <c r="U33" s="1" t="s">
        <v>110</v>
      </c>
      <c r="V33" s="1" t="s">
        <v>110</v>
      </c>
      <c r="W33" s="1" t="s">
        <v>110</v>
      </c>
      <c r="X33" s="1" t="s">
        <v>110</v>
      </c>
      <c r="Y33" s="1" t="s">
        <v>110</v>
      </c>
      <c r="Z33" s="1" t="s">
        <v>110</v>
      </c>
      <c r="AA33" s="1" t="s">
        <v>110</v>
      </c>
      <c r="AB33" s="1" t="s">
        <v>110</v>
      </c>
      <c r="AC33" s="1" t="s">
        <v>110</v>
      </c>
      <c r="AD33" s="1" t="s">
        <v>110</v>
      </c>
    </row>
    <row r="34" spans="1:30" ht="13.5">
      <c r="A34" s="9" t="str">
        <f>HYPERLINK("http://quest.rowiki.jp/?Geffen#troubadours","吟遊詩人")</f>
        <v>吟遊詩人</v>
      </c>
      <c r="B34" s="1" t="s">
        <v>448</v>
      </c>
      <c r="D34" s="1">
        <v>91</v>
      </c>
      <c r="E34" s="14" t="s">
        <v>274</v>
      </c>
      <c r="G34" s="1" t="s">
        <v>110</v>
      </c>
      <c r="H34" s="1" t="s">
        <v>110</v>
      </c>
      <c r="I34" s="1" t="s">
        <v>110</v>
      </c>
      <c r="J34" s="1" t="s">
        <v>110</v>
      </c>
      <c r="K34" s="1" t="s">
        <v>110</v>
      </c>
      <c r="L34" s="1" t="s">
        <v>110</v>
      </c>
      <c r="M34" s="1" t="s">
        <v>110</v>
      </c>
      <c r="N34" s="1" t="s">
        <v>110</v>
      </c>
      <c r="O34" s="1" t="s">
        <v>110</v>
      </c>
      <c r="P34" s="1" t="s">
        <v>110</v>
      </c>
      <c r="Q34" s="1" t="s">
        <v>110</v>
      </c>
      <c r="R34" s="1" t="s">
        <v>110</v>
      </c>
      <c r="S34" s="1" t="s">
        <v>110</v>
      </c>
      <c r="T34" s="1" t="s">
        <v>110</v>
      </c>
      <c r="U34" s="1" t="s">
        <v>110</v>
      </c>
      <c r="V34" s="1" t="s">
        <v>110</v>
      </c>
      <c r="W34" s="1" t="s">
        <v>110</v>
      </c>
      <c r="X34" s="1" t="s">
        <v>110</v>
      </c>
      <c r="Y34" s="1" t="s">
        <v>110</v>
      </c>
      <c r="Z34" s="1" t="s">
        <v>110</v>
      </c>
      <c r="AA34" s="1" t="s">
        <v>110</v>
      </c>
      <c r="AB34" s="1" t="s">
        <v>110</v>
      </c>
      <c r="AC34" s="1" t="s">
        <v>110</v>
      </c>
      <c r="AD34" s="1" t="s">
        <v>110</v>
      </c>
    </row>
    <row r="35" spans="1:30" ht="13.5" customHeight="1" hidden="1">
      <c r="A35" s="22" t="s">
        <v>2</v>
      </c>
      <c r="B35" s="1" t="s">
        <v>391</v>
      </c>
      <c r="C35" s="1">
        <v>60</v>
      </c>
      <c r="E35" s="14" t="s">
        <v>300</v>
      </c>
      <c r="F35" s="14" t="s">
        <v>275</v>
      </c>
      <c r="G35" s="1" t="s">
        <v>383</v>
      </c>
      <c r="H35" s="1" t="s">
        <v>383</v>
      </c>
      <c r="I35" s="1" t="s">
        <v>383</v>
      </c>
      <c r="J35" s="1" t="s">
        <v>383</v>
      </c>
      <c r="K35" s="1" t="s">
        <v>383</v>
      </c>
      <c r="L35" s="1" t="s">
        <v>383</v>
      </c>
      <c r="M35" s="1" t="s">
        <v>383</v>
      </c>
      <c r="N35" s="1" t="s">
        <v>383</v>
      </c>
      <c r="O35" s="1" t="s">
        <v>383</v>
      </c>
      <c r="P35" s="1" t="s">
        <v>383</v>
      </c>
      <c r="Q35" s="1" t="s">
        <v>383</v>
      </c>
      <c r="R35" s="1" t="s">
        <v>383</v>
      </c>
      <c r="S35" s="1" t="s">
        <v>383</v>
      </c>
      <c r="T35" s="1" t="s">
        <v>383</v>
      </c>
      <c r="U35" s="1" t="s">
        <v>383</v>
      </c>
      <c r="V35" s="1" t="s">
        <v>383</v>
      </c>
      <c r="W35" s="1" t="s">
        <v>383</v>
      </c>
      <c r="X35" s="1" t="s">
        <v>383</v>
      </c>
      <c r="Y35" s="1" t="s">
        <v>383</v>
      </c>
      <c r="Z35" s="1" t="s">
        <v>383</v>
      </c>
      <c r="AA35" s="1" t="s">
        <v>383</v>
      </c>
      <c r="AB35" s="1" t="s">
        <v>383</v>
      </c>
      <c r="AC35" s="1" t="s">
        <v>383</v>
      </c>
      <c r="AD35" s="1" t="s">
        <v>383</v>
      </c>
    </row>
    <row r="36" spans="1:30" ht="13.5" customHeight="1">
      <c r="A36" s="45" t="str">
        <f>HYPERLINK("http://quest.rowiki.jp/?Lighthalzen#arbeit","レッケンベルの
アルバイト")</f>
        <v>レッケンベルの
アルバイト</v>
      </c>
      <c r="B36" s="1" t="s">
        <v>427</v>
      </c>
      <c r="C36" s="44">
        <v>70</v>
      </c>
      <c r="D36" s="44"/>
      <c r="E36" s="40" t="s">
        <v>241</v>
      </c>
      <c r="F36" s="40" t="s">
        <v>242</v>
      </c>
      <c r="G36" s="1" t="s">
        <v>110</v>
      </c>
      <c r="H36" s="1" t="s">
        <v>110</v>
      </c>
      <c r="I36" s="1" t="s">
        <v>110</v>
      </c>
      <c r="J36" s="1" t="s">
        <v>110</v>
      </c>
      <c r="K36" s="1" t="s">
        <v>110</v>
      </c>
      <c r="L36" s="1" t="s">
        <v>110</v>
      </c>
      <c r="M36" s="1" t="s">
        <v>110</v>
      </c>
      <c r="N36" s="1" t="s">
        <v>110</v>
      </c>
      <c r="O36" s="1" t="s">
        <v>110</v>
      </c>
      <c r="P36" s="1" t="s">
        <v>110</v>
      </c>
      <c r="Q36" s="1" t="s">
        <v>110</v>
      </c>
      <c r="R36" s="1" t="s">
        <v>110</v>
      </c>
      <c r="S36" s="1" t="s">
        <v>110</v>
      </c>
      <c r="T36" s="1" t="s">
        <v>110</v>
      </c>
      <c r="U36" s="1" t="s">
        <v>110</v>
      </c>
      <c r="V36" s="1" t="s">
        <v>110</v>
      </c>
      <c r="W36" s="1" t="s">
        <v>110</v>
      </c>
      <c r="X36" s="1" t="s">
        <v>110</v>
      </c>
      <c r="Y36" s="1" t="s">
        <v>110</v>
      </c>
      <c r="Z36" s="1" t="s">
        <v>110</v>
      </c>
      <c r="AA36" s="1" t="s">
        <v>110</v>
      </c>
      <c r="AB36" s="1" t="s">
        <v>110</v>
      </c>
      <c r="AC36" s="1" t="s">
        <v>110</v>
      </c>
      <c r="AD36" s="1" t="s">
        <v>110</v>
      </c>
    </row>
    <row r="37" spans="1:30" ht="13.5">
      <c r="A37" s="46"/>
      <c r="B37" s="1" t="s">
        <v>428</v>
      </c>
      <c r="C37" s="44"/>
      <c r="D37" s="44"/>
      <c r="E37" s="40"/>
      <c r="F37" s="40"/>
      <c r="G37" s="1" t="s">
        <v>110</v>
      </c>
      <c r="H37" s="1" t="s">
        <v>110</v>
      </c>
      <c r="I37" s="1" t="s">
        <v>110</v>
      </c>
      <c r="J37" s="1" t="s">
        <v>110</v>
      </c>
      <c r="K37" s="1" t="s">
        <v>110</v>
      </c>
      <c r="L37" s="1" t="s">
        <v>110</v>
      </c>
      <c r="M37" s="1" t="s">
        <v>110</v>
      </c>
      <c r="N37" s="1" t="s">
        <v>110</v>
      </c>
      <c r="O37" s="1" t="s">
        <v>110</v>
      </c>
      <c r="P37" s="1" t="s">
        <v>110</v>
      </c>
      <c r="Q37" s="1" t="s">
        <v>110</v>
      </c>
      <c r="R37" s="1" t="s">
        <v>110</v>
      </c>
      <c r="S37" s="1" t="s">
        <v>110</v>
      </c>
      <c r="T37" s="1" t="s">
        <v>110</v>
      </c>
      <c r="U37" s="1" t="s">
        <v>110</v>
      </c>
      <c r="V37" s="1" t="s">
        <v>110</v>
      </c>
      <c r="W37" s="1" t="s">
        <v>110</v>
      </c>
      <c r="X37" s="1" t="s">
        <v>110</v>
      </c>
      <c r="Y37" s="1" t="s">
        <v>110</v>
      </c>
      <c r="Z37" s="1" t="s">
        <v>110</v>
      </c>
      <c r="AA37" s="1" t="s">
        <v>110</v>
      </c>
      <c r="AB37" s="1" t="s">
        <v>110</v>
      </c>
      <c r="AC37" s="1" t="s">
        <v>110</v>
      </c>
      <c r="AD37" s="1" t="s">
        <v>110</v>
      </c>
    </row>
    <row r="38" spans="1:30" ht="13.5">
      <c r="A38" s="46"/>
      <c r="B38" s="1" t="s">
        <v>429</v>
      </c>
      <c r="C38" s="44"/>
      <c r="D38" s="44"/>
      <c r="E38" s="40"/>
      <c r="F38" s="40"/>
      <c r="G38" s="1" t="s">
        <v>110</v>
      </c>
      <c r="H38" s="1" t="s">
        <v>110</v>
      </c>
      <c r="I38" s="1" t="s">
        <v>110</v>
      </c>
      <c r="J38" s="1" t="s">
        <v>110</v>
      </c>
      <c r="K38" s="1" t="s">
        <v>110</v>
      </c>
      <c r="L38" s="1" t="s">
        <v>110</v>
      </c>
      <c r="M38" s="1" t="s">
        <v>110</v>
      </c>
      <c r="N38" s="1" t="s">
        <v>110</v>
      </c>
      <c r="O38" s="1" t="s">
        <v>110</v>
      </c>
      <c r="P38" s="1" t="s">
        <v>110</v>
      </c>
      <c r="Q38" s="1" t="s">
        <v>110</v>
      </c>
      <c r="R38" s="1" t="s">
        <v>110</v>
      </c>
      <c r="S38" s="1" t="s">
        <v>110</v>
      </c>
      <c r="T38" s="1" t="s">
        <v>110</v>
      </c>
      <c r="U38" s="1" t="s">
        <v>110</v>
      </c>
      <c r="V38" s="1" t="s">
        <v>110</v>
      </c>
      <c r="W38" s="1" t="s">
        <v>110</v>
      </c>
      <c r="X38" s="1" t="s">
        <v>110</v>
      </c>
      <c r="Y38" s="1" t="s">
        <v>110</v>
      </c>
      <c r="Z38" s="1" t="s">
        <v>110</v>
      </c>
      <c r="AA38" s="1" t="s">
        <v>110</v>
      </c>
      <c r="AB38" s="1" t="s">
        <v>110</v>
      </c>
      <c r="AC38" s="1" t="s">
        <v>110</v>
      </c>
      <c r="AD38" s="1" t="s">
        <v>110</v>
      </c>
    </row>
    <row r="39" spans="1:30" ht="13.5">
      <c r="A39" s="9" t="str">
        <f>HYPERLINK("http://quest.rowiki.jp/?Airship#airship_01","飛行船追加")</f>
        <v>飛行船追加</v>
      </c>
      <c r="B39" s="1" t="s">
        <v>430</v>
      </c>
      <c r="C39" s="1">
        <v>60</v>
      </c>
      <c r="E39" s="14" t="s">
        <v>213</v>
      </c>
      <c r="F39" s="14" t="s">
        <v>243</v>
      </c>
      <c r="G39" s="1" t="s">
        <v>110</v>
      </c>
      <c r="H39" s="1" t="s">
        <v>110</v>
      </c>
      <c r="I39" s="1" t="s">
        <v>110</v>
      </c>
      <c r="J39" s="1" t="s">
        <v>110</v>
      </c>
      <c r="K39" s="1" t="s">
        <v>110</v>
      </c>
      <c r="L39" s="1" t="s">
        <v>110</v>
      </c>
      <c r="M39" s="1" t="s">
        <v>110</v>
      </c>
      <c r="N39" s="1" t="s">
        <v>110</v>
      </c>
      <c r="O39" s="1" t="s">
        <v>110</v>
      </c>
      <c r="P39" s="1" t="s">
        <v>110</v>
      </c>
      <c r="Q39" s="1" t="s">
        <v>110</v>
      </c>
      <c r="R39" s="1" t="s">
        <v>110</v>
      </c>
      <c r="S39" s="1" t="s">
        <v>110</v>
      </c>
      <c r="T39" s="1" t="s">
        <v>110</v>
      </c>
      <c r="U39" s="1" t="s">
        <v>110</v>
      </c>
      <c r="V39" s="1" t="s">
        <v>110</v>
      </c>
      <c r="W39" s="1" t="s">
        <v>110</v>
      </c>
      <c r="X39" s="1" t="s">
        <v>110</v>
      </c>
      <c r="Y39" s="1" t="s">
        <v>110</v>
      </c>
      <c r="Z39" s="1" t="s">
        <v>110</v>
      </c>
      <c r="AA39" s="1" t="s">
        <v>110</v>
      </c>
      <c r="AB39" s="1" t="s">
        <v>110</v>
      </c>
      <c r="AC39" s="1" t="s">
        <v>110</v>
      </c>
      <c r="AD39" s="1" t="s">
        <v>110</v>
      </c>
    </row>
    <row r="40" ht="13.5">
      <c r="A40" s="3" t="s">
        <v>276</v>
      </c>
    </row>
    <row r="41" spans="1:30" ht="13.5">
      <c r="A41" s="9" t="str">
        <f>HYPERLINK("http://quest.rowiki.jp/?Morocc#hellieon","ヘリオン")</f>
        <v>ヘリオン</v>
      </c>
      <c r="B41" s="1" t="s">
        <v>387</v>
      </c>
      <c r="C41" s="1">
        <v>60</v>
      </c>
      <c r="E41" s="14" t="s">
        <v>244</v>
      </c>
      <c r="F41" s="14" t="s">
        <v>245</v>
      </c>
      <c r="G41" s="1" t="s">
        <v>110</v>
      </c>
      <c r="H41" s="1" t="s">
        <v>110</v>
      </c>
      <c r="I41" s="1" t="s">
        <v>110</v>
      </c>
      <c r="J41" s="1" t="s">
        <v>110</v>
      </c>
      <c r="K41" s="1" t="s">
        <v>110</v>
      </c>
      <c r="L41" s="1" t="s">
        <v>110</v>
      </c>
      <c r="M41" s="1" t="s">
        <v>110</v>
      </c>
      <c r="N41" s="1" t="s">
        <v>110</v>
      </c>
      <c r="O41" s="1" t="s">
        <v>110</v>
      </c>
      <c r="P41" s="1" t="s">
        <v>110</v>
      </c>
      <c r="Q41" s="1" t="s">
        <v>110</v>
      </c>
      <c r="R41" s="1" t="s">
        <v>110</v>
      </c>
      <c r="S41" s="1" t="s">
        <v>110</v>
      </c>
      <c r="T41" s="1" t="s">
        <v>110</v>
      </c>
      <c r="U41" s="1" t="s">
        <v>110</v>
      </c>
      <c r="V41" s="1" t="s">
        <v>110</v>
      </c>
      <c r="W41" s="1" t="s">
        <v>110</v>
      </c>
      <c r="X41" s="1" t="s">
        <v>110</v>
      </c>
      <c r="Y41" s="1" t="s">
        <v>110</v>
      </c>
      <c r="Z41" s="1" t="s">
        <v>110</v>
      </c>
      <c r="AA41" s="1" t="s">
        <v>110</v>
      </c>
      <c r="AB41" s="1" t="s">
        <v>110</v>
      </c>
      <c r="AC41" s="1" t="s">
        <v>110</v>
      </c>
      <c r="AD41" s="1" t="s">
        <v>110</v>
      </c>
    </row>
    <row r="42" spans="1:30" ht="13.5">
      <c r="A42" s="9" t="str">
        <f>HYPERLINK("http://quest.rowiki.jp/?Yuno#hugel_drug","フィゲルの薬")</f>
        <v>フィゲルの薬</v>
      </c>
      <c r="B42" s="1" t="s">
        <v>431</v>
      </c>
      <c r="C42" s="1">
        <v>60</v>
      </c>
      <c r="E42" s="14" t="s">
        <v>246</v>
      </c>
      <c r="G42" s="1" t="s">
        <v>110</v>
      </c>
      <c r="H42" s="1" t="s">
        <v>110</v>
      </c>
      <c r="I42" s="1" t="s">
        <v>110</v>
      </c>
      <c r="J42" s="1" t="s">
        <v>110</v>
      </c>
      <c r="K42" s="1" t="s">
        <v>110</v>
      </c>
      <c r="L42" s="1" t="s">
        <v>110</v>
      </c>
      <c r="M42" s="1" t="s">
        <v>110</v>
      </c>
      <c r="N42" s="1" t="s">
        <v>110</v>
      </c>
      <c r="O42" s="1" t="s">
        <v>110</v>
      </c>
      <c r="P42" s="1" t="s">
        <v>110</v>
      </c>
      <c r="Q42" s="1" t="s">
        <v>110</v>
      </c>
      <c r="R42" s="1" t="s">
        <v>110</v>
      </c>
      <c r="S42" s="1" t="s">
        <v>110</v>
      </c>
      <c r="T42" s="1" t="s">
        <v>110</v>
      </c>
      <c r="U42" s="1" t="s">
        <v>110</v>
      </c>
      <c r="V42" s="1" t="s">
        <v>110</v>
      </c>
      <c r="W42" s="1" t="s">
        <v>110</v>
      </c>
      <c r="X42" s="1" t="s">
        <v>110</v>
      </c>
      <c r="Y42" s="1" t="s">
        <v>110</v>
      </c>
      <c r="Z42" s="1" t="s">
        <v>110</v>
      </c>
      <c r="AA42" s="1" t="s">
        <v>110</v>
      </c>
      <c r="AB42" s="1" t="s">
        <v>110</v>
      </c>
      <c r="AC42" s="1" t="s">
        <v>110</v>
      </c>
      <c r="AD42" s="1" t="s">
        <v>110</v>
      </c>
    </row>
    <row r="43" spans="1:30" ht="13.5">
      <c r="A43" s="42" t="str">
        <f>HYPERLINK("http://quest.rowiki.jp/?KielHyre_quest","キルハイル")</f>
        <v>キルハイル</v>
      </c>
      <c r="B43" s="1" t="s">
        <v>432</v>
      </c>
      <c r="C43" s="44">
        <v>70</v>
      </c>
      <c r="D43" s="44"/>
      <c r="E43" s="40" t="s">
        <v>247</v>
      </c>
      <c r="F43" s="40" t="s">
        <v>301</v>
      </c>
      <c r="G43" s="1" t="s">
        <v>110</v>
      </c>
      <c r="H43" s="1" t="s">
        <v>110</v>
      </c>
      <c r="I43" s="1" t="s">
        <v>110</v>
      </c>
      <c r="J43" s="1" t="s">
        <v>110</v>
      </c>
      <c r="K43" s="1" t="s">
        <v>110</v>
      </c>
      <c r="L43" s="1" t="s">
        <v>110</v>
      </c>
      <c r="M43" s="1" t="s">
        <v>110</v>
      </c>
      <c r="N43" s="1" t="s">
        <v>110</v>
      </c>
      <c r="O43" s="1" t="s">
        <v>110</v>
      </c>
      <c r="P43" s="1" t="s">
        <v>110</v>
      </c>
      <c r="Q43" s="1" t="s">
        <v>110</v>
      </c>
      <c r="R43" s="1" t="s">
        <v>110</v>
      </c>
      <c r="S43" s="1" t="s">
        <v>110</v>
      </c>
      <c r="T43" s="1" t="s">
        <v>110</v>
      </c>
      <c r="U43" s="1" t="s">
        <v>110</v>
      </c>
      <c r="V43" s="1" t="s">
        <v>110</v>
      </c>
      <c r="W43" s="1" t="s">
        <v>110</v>
      </c>
      <c r="X43" s="1" t="s">
        <v>110</v>
      </c>
      <c r="Y43" s="1" t="s">
        <v>110</v>
      </c>
      <c r="Z43" s="1" t="s">
        <v>110</v>
      </c>
      <c r="AA43" s="1" t="s">
        <v>110</v>
      </c>
      <c r="AB43" s="1" t="s">
        <v>110</v>
      </c>
      <c r="AC43" s="1" t="s">
        <v>110</v>
      </c>
      <c r="AD43" s="1" t="s">
        <v>110</v>
      </c>
    </row>
    <row r="44" spans="1:30" ht="13.5">
      <c r="A44" s="43"/>
      <c r="B44" s="1" t="s">
        <v>394</v>
      </c>
      <c r="C44" s="44"/>
      <c r="D44" s="44"/>
      <c r="E44" s="40"/>
      <c r="F44" s="40"/>
      <c r="G44" s="1" t="s">
        <v>110</v>
      </c>
      <c r="H44" s="1" t="s">
        <v>110</v>
      </c>
      <c r="I44" s="1" t="s">
        <v>110</v>
      </c>
      <c r="J44" s="1" t="s">
        <v>110</v>
      </c>
      <c r="K44" s="1" t="s">
        <v>110</v>
      </c>
      <c r="L44" s="1" t="s">
        <v>110</v>
      </c>
      <c r="M44" s="1" t="s">
        <v>110</v>
      </c>
      <c r="N44" s="1" t="s">
        <v>110</v>
      </c>
      <c r="O44" s="1" t="s">
        <v>110</v>
      </c>
      <c r="P44" s="1" t="s">
        <v>110</v>
      </c>
      <c r="Q44" s="1" t="s">
        <v>110</v>
      </c>
      <c r="R44" s="1" t="s">
        <v>110</v>
      </c>
      <c r="S44" s="1" t="s">
        <v>110</v>
      </c>
      <c r="T44" s="1" t="s">
        <v>110</v>
      </c>
      <c r="U44" s="1" t="s">
        <v>110</v>
      </c>
      <c r="V44" s="1" t="s">
        <v>110</v>
      </c>
      <c r="W44" s="1" t="s">
        <v>110</v>
      </c>
      <c r="X44" s="1" t="s">
        <v>110</v>
      </c>
      <c r="Y44" s="1" t="s">
        <v>110</v>
      </c>
      <c r="Z44" s="1" t="s">
        <v>110</v>
      </c>
      <c r="AA44" s="1" t="s">
        <v>110</v>
      </c>
      <c r="AB44" s="1" t="s">
        <v>110</v>
      </c>
      <c r="AC44" s="1" t="s">
        <v>110</v>
      </c>
      <c r="AD44" s="1" t="s">
        <v>110</v>
      </c>
    </row>
    <row r="45" spans="1:30" ht="13.5">
      <c r="A45" s="42" t="str">
        <f>HYPERLINK("http://quest.rowiki.jp/?Einbroch#ein_quest_07","フィゲルの武器")</f>
        <v>フィゲルの武器</v>
      </c>
      <c r="B45" s="1" t="s">
        <v>433</v>
      </c>
      <c r="C45" s="44"/>
      <c r="D45" s="44"/>
      <c r="E45" s="14" t="s">
        <v>277</v>
      </c>
      <c r="F45" s="14" t="s">
        <v>278</v>
      </c>
      <c r="G45" s="1" t="s">
        <v>110</v>
      </c>
      <c r="H45" s="1" t="s">
        <v>110</v>
      </c>
      <c r="I45" s="1" t="s">
        <v>110</v>
      </c>
      <c r="J45" s="1" t="s">
        <v>110</v>
      </c>
      <c r="K45" s="1" t="s">
        <v>110</v>
      </c>
      <c r="L45" s="1" t="s">
        <v>110</v>
      </c>
      <c r="M45" s="1" t="s">
        <v>110</v>
      </c>
      <c r="N45" s="1" t="s">
        <v>110</v>
      </c>
      <c r="O45" s="1" t="s">
        <v>110</v>
      </c>
      <c r="P45" s="1" t="s">
        <v>110</v>
      </c>
      <c r="Q45" s="1" t="s">
        <v>110</v>
      </c>
      <c r="R45" s="1" t="s">
        <v>110</v>
      </c>
      <c r="S45" s="1" t="s">
        <v>110</v>
      </c>
      <c r="T45" s="1" t="s">
        <v>110</v>
      </c>
      <c r="U45" s="1" t="s">
        <v>110</v>
      </c>
      <c r="V45" s="1" t="s">
        <v>110</v>
      </c>
      <c r="W45" s="1" t="s">
        <v>110</v>
      </c>
      <c r="X45" s="1" t="s">
        <v>110</v>
      </c>
      <c r="Y45" s="1" t="s">
        <v>110</v>
      </c>
      <c r="Z45" s="1" t="s">
        <v>110</v>
      </c>
      <c r="AA45" s="1" t="s">
        <v>110</v>
      </c>
      <c r="AB45" s="1" t="s">
        <v>110</v>
      </c>
      <c r="AC45" s="1" t="s">
        <v>110</v>
      </c>
      <c r="AD45" s="1" t="s">
        <v>110</v>
      </c>
    </row>
    <row r="46" spans="1:30" ht="13.5">
      <c r="A46" s="43"/>
      <c r="B46" s="1" t="s">
        <v>432</v>
      </c>
      <c r="C46" s="44"/>
      <c r="D46" s="44"/>
      <c r="E46" s="14" t="s">
        <v>279</v>
      </c>
      <c r="F46" s="14" t="s">
        <v>280</v>
      </c>
      <c r="G46" s="1" t="s">
        <v>110</v>
      </c>
      <c r="H46" s="1" t="s">
        <v>110</v>
      </c>
      <c r="I46" s="1" t="s">
        <v>110</v>
      </c>
      <c r="J46" s="1" t="s">
        <v>110</v>
      </c>
      <c r="K46" s="1" t="s">
        <v>110</v>
      </c>
      <c r="L46" s="1" t="s">
        <v>110</v>
      </c>
      <c r="M46" s="1" t="s">
        <v>110</v>
      </c>
      <c r="N46" s="1" t="s">
        <v>110</v>
      </c>
      <c r="O46" s="1" t="s">
        <v>110</v>
      </c>
      <c r="P46" s="1" t="s">
        <v>110</v>
      </c>
      <c r="Q46" s="1" t="s">
        <v>110</v>
      </c>
      <c r="R46" s="1" t="s">
        <v>110</v>
      </c>
      <c r="S46" s="1" t="s">
        <v>110</v>
      </c>
      <c r="T46" s="1" t="s">
        <v>110</v>
      </c>
      <c r="U46" s="1" t="s">
        <v>110</v>
      </c>
      <c r="V46" s="1" t="s">
        <v>110</v>
      </c>
      <c r="W46" s="1" t="s">
        <v>110</v>
      </c>
      <c r="X46" s="1" t="s">
        <v>110</v>
      </c>
      <c r="Y46" s="1" t="s">
        <v>110</v>
      </c>
      <c r="Z46" s="1" t="s">
        <v>110</v>
      </c>
      <c r="AA46" s="1" t="s">
        <v>110</v>
      </c>
      <c r="AB46" s="1" t="s">
        <v>110</v>
      </c>
      <c r="AC46" s="1" t="s">
        <v>110</v>
      </c>
      <c r="AD46" s="1" t="s">
        <v>110</v>
      </c>
    </row>
    <row r="47" spans="1:30" ht="13.5">
      <c r="A47" s="9" t="str">
        <f>HYPERLINK("http://quest.rowiki.jp/?Hugel#hugel02","牛乳汲み")</f>
        <v>牛乳汲み</v>
      </c>
      <c r="B47" s="1" t="s">
        <v>434</v>
      </c>
      <c r="C47" s="1">
        <v>50</v>
      </c>
      <c r="E47" s="14" t="s">
        <v>281</v>
      </c>
      <c r="G47" s="1" t="s">
        <v>110</v>
      </c>
      <c r="H47" s="1" t="s">
        <v>110</v>
      </c>
      <c r="I47" s="1" t="s">
        <v>110</v>
      </c>
      <c r="J47" s="1" t="s">
        <v>110</v>
      </c>
      <c r="K47" s="1" t="s">
        <v>110</v>
      </c>
      <c r="L47" s="1" t="s">
        <v>110</v>
      </c>
      <c r="M47" s="1" t="s">
        <v>110</v>
      </c>
      <c r="N47" s="1" t="s">
        <v>110</v>
      </c>
      <c r="O47" s="1" t="s">
        <v>110</v>
      </c>
      <c r="P47" s="1" t="s">
        <v>110</v>
      </c>
      <c r="Q47" s="1" t="s">
        <v>110</v>
      </c>
      <c r="R47" s="1" t="s">
        <v>110</v>
      </c>
      <c r="S47" s="1" t="s">
        <v>110</v>
      </c>
      <c r="T47" s="1" t="s">
        <v>110</v>
      </c>
      <c r="U47" s="1" t="s">
        <v>110</v>
      </c>
      <c r="V47" s="1" t="s">
        <v>110</v>
      </c>
      <c r="W47" s="1" t="s">
        <v>110</v>
      </c>
      <c r="X47" s="1" t="s">
        <v>110</v>
      </c>
      <c r="Y47" s="1" t="s">
        <v>110</v>
      </c>
      <c r="Z47" s="1" t="s">
        <v>110</v>
      </c>
      <c r="AA47" s="1" t="s">
        <v>110</v>
      </c>
      <c r="AB47" s="1" t="s">
        <v>110</v>
      </c>
      <c r="AC47" s="1" t="s">
        <v>110</v>
      </c>
      <c r="AD47" s="1" t="s">
        <v>110</v>
      </c>
    </row>
    <row r="48" spans="1:30" ht="27">
      <c r="A48" s="25" t="str">
        <f>HYPERLINK("http://quest.rowiki.jp/?Hugel#hugel03","泣いている
子供")</f>
        <v>泣いている
子供</v>
      </c>
      <c r="B48" s="1" t="s">
        <v>435</v>
      </c>
      <c r="C48" s="1">
        <v>50</v>
      </c>
      <c r="E48" s="17" t="s">
        <v>282</v>
      </c>
      <c r="G48" s="1" t="s">
        <v>110</v>
      </c>
      <c r="H48" s="1" t="s">
        <v>110</v>
      </c>
      <c r="I48" s="1" t="s">
        <v>110</v>
      </c>
      <c r="J48" s="1" t="s">
        <v>110</v>
      </c>
      <c r="K48" s="1" t="s">
        <v>110</v>
      </c>
      <c r="L48" s="1" t="s">
        <v>110</v>
      </c>
      <c r="M48" s="1" t="s">
        <v>110</v>
      </c>
      <c r="N48" s="1" t="s">
        <v>110</v>
      </c>
      <c r="O48" s="1" t="s">
        <v>110</v>
      </c>
      <c r="P48" s="1" t="s">
        <v>110</v>
      </c>
      <c r="Q48" s="1" t="s">
        <v>110</v>
      </c>
      <c r="R48" s="1" t="s">
        <v>110</v>
      </c>
      <c r="S48" s="1" t="s">
        <v>110</v>
      </c>
      <c r="T48" s="1" t="s">
        <v>110</v>
      </c>
      <c r="U48" s="1" t="s">
        <v>110</v>
      </c>
      <c r="V48" s="1" t="s">
        <v>110</v>
      </c>
      <c r="W48" s="1" t="s">
        <v>110</v>
      </c>
      <c r="X48" s="1" t="s">
        <v>110</v>
      </c>
      <c r="Y48" s="1" t="s">
        <v>110</v>
      </c>
      <c r="Z48" s="1" t="s">
        <v>110</v>
      </c>
      <c r="AA48" s="1" t="s">
        <v>110</v>
      </c>
      <c r="AB48" s="1" t="s">
        <v>110</v>
      </c>
      <c r="AC48" s="1" t="s">
        <v>110</v>
      </c>
      <c r="AD48" s="1" t="s">
        <v>110</v>
      </c>
    </row>
    <row r="49" spans="1:30" ht="13.5">
      <c r="A49" s="9" t="str">
        <f>HYPERLINK("http://quest.rowiki.jp/?Hugel#hugel05","思い出の木")</f>
        <v>思い出の木</v>
      </c>
      <c r="B49" s="1" t="s">
        <v>435</v>
      </c>
      <c r="C49" s="1">
        <v>50</v>
      </c>
      <c r="E49" s="14" t="s">
        <v>283</v>
      </c>
      <c r="G49" s="1" t="s">
        <v>110</v>
      </c>
      <c r="H49" s="1" t="s">
        <v>110</v>
      </c>
      <c r="I49" s="1" t="s">
        <v>110</v>
      </c>
      <c r="J49" s="1" t="s">
        <v>110</v>
      </c>
      <c r="K49" s="1" t="s">
        <v>110</v>
      </c>
      <c r="L49" s="1" t="s">
        <v>110</v>
      </c>
      <c r="M49" s="1" t="s">
        <v>110</v>
      </c>
      <c r="N49" s="1" t="s">
        <v>110</v>
      </c>
      <c r="O49" s="1" t="s">
        <v>110</v>
      </c>
      <c r="P49" s="1" t="s">
        <v>110</v>
      </c>
      <c r="Q49" s="1" t="s">
        <v>110</v>
      </c>
      <c r="R49" s="1" t="s">
        <v>110</v>
      </c>
      <c r="S49" s="1" t="s">
        <v>110</v>
      </c>
      <c r="T49" s="1" t="s">
        <v>110</v>
      </c>
      <c r="U49" s="1" t="s">
        <v>110</v>
      </c>
      <c r="V49" s="1" t="s">
        <v>110</v>
      </c>
      <c r="W49" s="1" t="s">
        <v>110</v>
      </c>
      <c r="X49" s="1" t="s">
        <v>110</v>
      </c>
      <c r="Y49" s="1" t="s">
        <v>110</v>
      </c>
      <c r="Z49" s="1" t="s">
        <v>110</v>
      </c>
      <c r="AA49" s="1" t="s">
        <v>110</v>
      </c>
      <c r="AB49" s="1" t="s">
        <v>110</v>
      </c>
      <c r="AC49" s="1" t="s">
        <v>110</v>
      </c>
      <c r="AD49" s="1" t="s">
        <v>110</v>
      </c>
    </row>
    <row r="50" spans="1:30" ht="13.5">
      <c r="A50" s="9" t="str">
        <f>HYPERLINK("http://quest.rowiki.jp/?Hugel#hugel06","薬草")</f>
        <v>薬草</v>
      </c>
      <c r="B50" s="1" t="s">
        <v>435</v>
      </c>
      <c r="C50" s="1">
        <v>50</v>
      </c>
      <c r="E50" s="14" t="s">
        <v>284</v>
      </c>
      <c r="F50" s="14" t="s">
        <v>302</v>
      </c>
      <c r="G50" s="1" t="s">
        <v>110</v>
      </c>
      <c r="H50" s="1" t="s">
        <v>110</v>
      </c>
      <c r="I50" s="1" t="s">
        <v>110</v>
      </c>
      <c r="J50" s="1" t="s">
        <v>110</v>
      </c>
      <c r="K50" s="1" t="s">
        <v>110</v>
      </c>
      <c r="L50" s="1" t="s">
        <v>110</v>
      </c>
      <c r="M50" s="1" t="s">
        <v>110</v>
      </c>
      <c r="N50" s="1" t="s">
        <v>110</v>
      </c>
      <c r="O50" s="1" t="s">
        <v>110</v>
      </c>
      <c r="P50" s="1" t="s">
        <v>110</v>
      </c>
      <c r="Q50" s="1" t="s">
        <v>110</v>
      </c>
      <c r="R50" s="1" t="s">
        <v>110</v>
      </c>
      <c r="S50" s="1" t="s">
        <v>110</v>
      </c>
      <c r="T50" s="1" t="s">
        <v>110</v>
      </c>
      <c r="U50" s="1" t="s">
        <v>110</v>
      </c>
      <c r="V50" s="1" t="s">
        <v>110</v>
      </c>
      <c r="W50" s="1" t="s">
        <v>110</v>
      </c>
      <c r="X50" s="1" t="s">
        <v>110</v>
      </c>
      <c r="Y50" s="1" t="s">
        <v>110</v>
      </c>
      <c r="Z50" s="1" t="s">
        <v>110</v>
      </c>
      <c r="AA50" s="1" t="s">
        <v>110</v>
      </c>
      <c r="AB50" s="1" t="s">
        <v>110</v>
      </c>
      <c r="AC50" s="1" t="s">
        <v>110</v>
      </c>
      <c r="AD50" s="1" t="s">
        <v>110</v>
      </c>
    </row>
    <row r="51" spans="1:30" ht="27">
      <c r="A51" s="25" t="str">
        <f>HYPERLINK("http://quest.rowiki.jp/?Hugel#hugel08","オーディン神殿
発掘団")</f>
        <v>オーディン神殿
発掘団</v>
      </c>
      <c r="B51" s="1" t="s">
        <v>432</v>
      </c>
      <c r="C51" s="1">
        <v>60</v>
      </c>
      <c r="E51" s="30" t="s">
        <v>607</v>
      </c>
      <c r="F51" s="14" t="s">
        <v>314</v>
      </c>
      <c r="G51" s="1" t="s">
        <v>110</v>
      </c>
      <c r="H51" s="1" t="s">
        <v>110</v>
      </c>
      <c r="I51" s="1" t="s">
        <v>110</v>
      </c>
      <c r="J51" s="1" t="s">
        <v>110</v>
      </c>
      <c r="K51" s="1" t="s">
        <v>110</v>
      </c>
      <c r="L51" s="1" t="s">
        <v>110</v>
      </c>
      <c r="M51" s="1" t="s">
        <v>110</v>
      </c>
      <c r="N51" s="1" t="s">
        <v>110</v>
      </c>
      <c r="O51" s="1" t="s">
        <v>110</v>
      </c>
      <c r="P51" s="1" t="s">
        <v>110</v>
      </c>
      <c r="Q51" s="1" t="s">
        <v>110</v>
      </c>
      <c r="R51" s="1" t="s">
        <v>110</v>
      </c>
      <c r="S51" s="1" t="s">
        <v>110</v>
      </c>
      <c r="T51" s="1" t="s">
        <v>110</v>
      </c>
      <c r="U51" s="1" t="s">
        <v>110</v>
      </c>
      <c r="V51" s="1" t="s">
        <v>110</v>
      </c>
      <c r="W51" s="1" t="s">
        <v>110</v>
      </c>
      <c r="X51" s="1" t="s">
        <v>110</v>
      </c>
      <c r="Y51" s="1" t="s">
        <v>110</v>
      </c>
      <c r="Z51" s="1" t="s">
        <v>110</v>
      </c>
      <c r="AA51" s="1" t="s">
        <v>110</v>
      </c>
      <c r="AB51" s="1" t="s">
        <v>110</v>
      </c>
      <c r="AC51" s="1" t="s">
        <v>110</v>
      </c>
      <c r="AD51" s="1" t="s">
        <v>110</v>
      </c>
    </row>
    <row r="52" spans="1:30" ht="13.5">
      <c r="A52" s="9" t="str">
        <f>HYPERLINK("http://quest.rowiki.jp/?Hugel#hugel09","傭兵の反乱")</f>
        <v>傭兵の反乱</v>
      </c>
      <c r="B52" s="1" t="s">
        <v>392</v>
      </c>
      <c r="E52" s="14" t="s">
        <v>285</v>
      </c>
      <c r="F52" s="14" t="s">
        <v>0</v>
      </c>
      <c r="G52" s="1" t="s">
        <v>110</v>
      </c>
      <c r="H52" s="1" t="s">
        <v>110</v>
      </c>
      <c r="I52" s="1" t="s">
        <v>110</v>
      </c>
      <c r="J52" s="1" t="s">
        <v>110</v>
      </c>
      <c r="K52" s="1" t="s">
        <v>110</v>
      </c>
      <c r="L52" s="1" t="s">
        <v>110</v>
      </c>
      <c r="M52" s="1" t="s">
        <v>110</v>
      </c>
      <c r="N52" s="1" t="s">
        <v>110</v>
      </c>
      <c r="O52" s="1" t="s">
        <v>110</v>
      </c>
      <c r="P52" s="1" t="s">
        <v>110</v>
      </c>
      <c r="Q52" s="1" t="s">
        <v>110</v>
      </c>
      <c r="R52" s="1" t="s">
        <v>110</v>
      </c>
      <c r="S52" s="1" t="s">
        <v>110</v>
      </c>
      <c r="T52" s="1" t="s">
        <v>110</v>
      </c>
      <c r="U52" s="1" t="s">
        <v>110</v>
      </c>
      <c r="V52" s="1" t="s">
        <v>110</v>
      </c>
      <c r="W52" s="1" t="s">
        <v>110</v>
      </c>
      <c r="X52" s="1" t="s">
        <v>110</v>
      </c>
      <c r="Y52" s="1" t="s">
        <v>110</v>
      </c>
      <c r="Z52" s="1" t="s">
        <v>110</v>
      </c>
      <c r="AA52" s="1" t="s">
        <v>110</v>
      </c>
      <c r="AB52" s="1" t="s">
        <v>110</v>
      </c>
      <c r="AC52" s="1" t="s">
        <v>110</v>
      </c>
      <c r="AD52" s="1" t="s">
        <v>110</v>
      </c>
    </row>
    <row r="53" ht="13.5">
      <c r="A53" s="3" t="s">
        <v>286</v>
      </c>
    </row>
    <row r="54" spans="1:30" ht="27">
      <c r="A54" s="25" t="str">
        <f>HYPERLINK("http://quest.rowiki.jp/?Rachel#fate","乗り越えられ
なかった運命")</f>
        <v>乗り越えられ
なかった運命</v>
      </c>
      <c r="B54" s="1" t="s">
        <v>393</v>
      </c>
      <c r="D54" s="1">
        <v>91</v>
      </c>
      <c r="E54" s="14" t="s">
        <v>287</v>
      </c>
      <c r="F54" s="14" t="s">
        <v>314</v>
      </c>
      <c r="G54" s="1" t="s">
        <v>110</v>
      </c>
      <c r="H54" s="1" t="s">
        <v>110</v>
      </c>
      <c r="I54" s="1" t="s">
        <v>110</v>
      </c>
      <c r="J54" s="1" t="s">
        <v>110</v>
      </c>
      <c r="K54" s="1" t="s">
        <v>110</v>
      </c>
      <c r="L54" s="1" t="s">
        <v>110</v>
      </c>
      <c r="M54" s="1" t="s">
        <v>110</v>
      </c>
      <c r="N54" s="1" t="s">
        <v>110</v>
      </c>
      <c r="O54" s="1" t="s">
        <v>110</v>
      </c>
      <c r="P54" s="1" t="s">
        <v>110</v>
      </c>
      <c r="Q54" s="1" t="s">
        <v>110</v>
      </c>
      <c r="R54" s="1" t="s">
        <v>110</v>
      </c>
      <c r="S54" s="1" t="s">
        <v>110</v>
      </c>
      <c r="T54" s="1" t="s">
        <v>110</v>
      </c>
      <c r="U54" s="1" t="s">
        <v>110</v>
      </c>
      <c r="V54" s="1" t="s">
        <v>110</v>
      </c>
      <c r="W54" s="1" t="s">
        <v>110</v>
      </c>
      <c r="X54" s="1" t="s">
        <v>110</v>
      </c>
      <c r="Y54" s="1" t="s">
        <v>110</v>
      </c>
      <c r="Z54" s="1" t="s">
        <v>110</v>
      </c>
      <c r="AA54" s="1" t="s">
        <v>110</v>
      </c>
      <c r="AB54" s="1" t="s">
        <v>110</v>
      </c>
      <c r="AC54" s="1" t="s">
        <v>110</v>
      </c>
      <c r="AD54" s="1" t="s">
        <v>110</v>
      </c>
    </row>
    <row r="55" spans="1:30" ht="13.5">
      <c r="A55" s="9" t="str">
        <f>HYPERLINK("http://quest.rowiki.jp/?Rachel#search","フォビエ探索")</f>
        <v>フォビエ探索</v>
      </c>
      <c r="B55" s="1" t="s">
        <v>436</v>
      </c>
      <c r="C55" s="1">
        <v>60</v>
      </c>
      <c r="E55" s="14" t="s">
        <v>248</v>
      </c>
      <c r="F55" s="14" t="s">
        <v>249</v>
      </c>
      <c r="G55" s="1" t="s">
        <v>110</v>
      </c>
      <c r="H55" s="1" t="s">
        <v>110</v>
      </c>
      <c r="I55" s="1" t="s">
        <v>110</v>
      </c>
      <c r="J55" s="1" t="s">
        <v>110</v>
      </c>
      <c r="K55" s="1" t="s">
        <v>110</v>
      </c>
      <c r="L55" s="1" t="s">
        <v>110</v>
      </c>
      <c r="M55" s="1" t="s">
        <v>110</v>
      </c>
      <c r="N55" s="1" t="s">
        <v>110</v>
      </c>
      <c r="O55" s="1" t="s">
        <v>110</v>
      </c>
      <c r="P55" s="1" t="s">
        <v>110</v>
      </c>
      <c r="Q55" s="1" t="s">
        <v>110</v>
      </c>
      <c r="R55" s="1" t="s">
        <v>110</v>
      </c>
      <c r="S55" s="1" t="s">
        <v>110</v>
      </c>
      <c r="T55" s="1" t="s">
        <v>110</v>
      </c>
      <c r="U55" s="1" t="s">
        <v>110</v>
      </c>
      <c r="V55" s="1" t="s">
        <v>110</v>
      </c>
      <c r="W55" s="1" t="s">
        <v>110</v>
      </c>
      <c r="X55" s="1" t="s">
        <v>110</v>
      </c>
      <c r="Y55" s="1" t="s">
        <v>110</v>
      </c>
      <c r="Z55" s="1" t="s">
        <v>110</v>
      </c>
      <c r="AA55" s="1" t="s">
        <v>110</v>
      </c>
      <c r="AB55" s="1" t="s">
        <v>110</v>
      </c>
      <c r="AC55" s="1" t="s">
        <v>110</v>
      </c>
      <c r="AD55" s="1" t="s">
        <v>110</v>
      </c>
    </row>
    <row r="56" spans="1:30" ht="13.5">
      <c r="A56" s="9" t="str">
        <f>HYPERLINK("http://quest.rowiki.jp/?Rachel#contribute","神殿への寄付")</f>
        <v>神殿への寄付</v>
      </c>
      <c r="B56" s="1" t="s">
        <v>437</v>
      </c>
      <c r="E56" s="14" t="s">
        <v>250</v>
      </c>
      <c r="F56" s="14" t="s">
        <v>251</v>
      </c>
      <c r="G56" s="1" t="s">
        <v>110</v>
      </c>
      <c r="H56" s="1" t="s">
        <v>110</v>
      </c>
      <c r="I56" s="1" t="s">
        <v>110</v>
      </c>
      <c r="J56" s="1" t="s">
        <v>110</v>
      </c>
      <c r="K56" s="1" t="s">
        <v>110</v>
      </c>
      <c r="L56" s="1" t="s">
        <v>110</v>
      </c>
      <c r="M56" s="1" t="s">
        <v>110</v>
      </c>
      <c r="N56" s="1" t="s">
        <v>110</v>
      </c>
      <c r="O56" s="1" t="s">
        <v>110</v>
      </c>
      <c r="P56" s="1" t="s">
        <v>110</v>
      </c>
      <c r="Q56" s="1" t="s">
        <v>110</v>
      </c>
      <c r="R56" s="1" t="s">
        <v>110</v>
      </c>
      <c r="S56" s="1" t="s">
        <v>110</v>
      </c>
      <c r="T56" s="1" t="s">
        <v>110</v>
      </c>
      <c r="U56" s="1" t="s">
        <v>110</v>
      </c>
      <c r="V56" s="1" t="s">
        <v>110</v>
      </c>
      <c r="W56" s="1" t="s">
        <v>110</v>
      </c>
      <c r="X56" s="1" t="s">
        <v>110</v>
      </c>
      <c r="Y56" s="1" t="s">
        <v>110</v>
      </c>
      <c r="Z56" s="1" t="s">
        <v>110</v>
      </c>
      <c r="AA56" s="1" t="s">
        <v>110</v>
      </c>
      <c r="AB56" s="1" t="s">
        <v>110</v>
      </c>
      <c r="AC56" s="1" t="s">
        <v>110</v>
      </c>
      <c r="AD56" s="1" t="s">
        <v>110</v>
      </c>
    </row>
    <row r="57" spans="1:30" ht="13.5">
      <c r="A57" s="9" t="str">
        <f>HYPERLINK("http://quest.rowiki.jp/?Rachel#sanctuary","聖域")</f>
        <v>聖域</v>
      </c>
      <c r="B57" s="1" t="s">
        <v>431</v>
      </c>
      <c r="E57" s="14" t="s">
        <v>248</v>
      </c>
      <c r="F57" s="14" t="s">
        <v>249</v>
      </c>
      <c r="G57" s="1" t="s">
        <v>110</v>
      </c>
      <c r="H57" s="1" t="s">
        <v>110</v>
      </c>
      <c r="I57" s="1" t="s">
        <v>110</v>
      </c>
      <c r="J57" s="1" t="s">
        <v>110</v>
      </c>
      <c r="K57" s="1" t="s">
        <v>110</v>
      </c>
      <c r="L57" s="1" t="s">
        <v>110</v>
      </c>
      <c r="M57" s="1" t="s">
        <v>110</v>
      </c>
      <c r="N57" s="1" t="s">
        <v>110</v>
      </c>
      <c r="O57" s="1" t="s">
        <v>110</v>
      </c>
      <c r="P57" s="1" t="s">
        <v>110</v>
      </c>
      <c r="Q57" s="1" t="s">
        <v>110</v>
      </c>
      <c r="R57" s="1" t="s">
        <v>110</v>
      </c>
      <c r="S57" s="1" t="s">
        <v>110</v>
      </c>
      <c r="T57" s="1" t="s">
        <v>110</v>
      </c>
      <c r="U57" s="1" t="s">
        <v>110</v>
      </c>
      <c r="V57" s="1" t="s">
        <v>110</v>
      </c>
      <c r="W57" s="1" t="s">
        <v>110</v>
      </c>
      <c r="X57" s="1" t="s">
        <v>110</v>
      </c>
      <c r="Y57" s="1" t="s">
        <v>110</v>
      </c>
      <c r="Z57" s="1" t="s">
        <v>110</v>
      </c>
      <c r="AA57" s="1" t="s">
        <v>110</v>
      </c>
      <c r="AB57" s="1" t="s">
        <v>110</v>
      </c>
      <c r="AC57" s="1" t="s">
        <v>110</v>
      </c>
      <c r="AD57" s="1" t="s">
        <v>110</v>
      </c>
    </row>
    <row r="58" spans="1:30" ht="13.5">
      <c r="A58" s="9" t="str">
        <f>HYPERLINK("http://quest.rowiki.jp/?Rachel#ice_necklace","氷のネックレス")</f>
        <v>氷のネックレス</v>
      </c>
      <c r="B58" s="1" t="s">
        <v>432</v>
      </c>
      <c r="E58" s="14" t="s">
        <v>252</v>
      </c>
      <c r="G58" s="1" t="s">
        <v>110</v>
      </c>
      <c r="H58" s="1" t="s">
        <v>110</v>
      </c>
      <c r="I58" s="1" t="s">
        <v>110</v>
      </c>
      <c r="J58" s="1" t="s">
        <v>110</v>
      </c>
      <c r="K58" s="1" t="s">
        <v>110</v>
      </c>
      <c r="L58" s="1" t="s">
        <v>110</v>
      </c>
      <c r="M58" s="1" t="s">
        <v>110</v>
      </c>
      <c r="N58" s="1" t="s">
        <v>110</v>
      </c>
      <c r="O58" s="1" t="s">
        <v>110</v>
      </c>
      <c r="P58" s="1" t="s">
        <v>110</v>
      </c>
      <c r="Q58" s="1" t="s">
        <v>110</v>
      </c>
      <c r="R58" s="1" t="s">
        <v>110</v>
      </c>
      <c r="S58" s="1" t="s">
        <v>110</v>
      </c>
      <c r="T58" s="1" t="s">
        <v>110</v>
      </c>
      <c r="U58" s="1" t="s">
        <v>110</v>
      </c>
      <c r="V58" s="1" t="s">
        <v>110</v>
      </c>
      <c r="W58" s="1" t="s">
        <v>110</v>
      </c>
      <c r="X58" s="1" t="s">
        <v>110</v>
      </c>
      <c r="Y58" s="1" t="s">
        <v>110</v>
      </c>
      <c r="Z58" s="1" t="s">
        <v>110</v>
      </c>
      <c r="AA58" s="1" t="s">
        <v>110</v>
      </c>
      <c r="AB58" s="1" t="s">
        <v>110</v>
      </c>
      <c r="AC58" s="1" t="s">
        <v>110</v>
      </c>
      <c r="AD58" s="1" t="s">
        <v>110</v>
      </c>
    </row>
    <row r="59" ht="13.5">
      <c r="A59" s="3" t="s">
        <v>288</v>
      </c>
    </row>
    <row r="60" spans="1:30" ht="13.5">
      <c r="A60" s="9" t="str">
        <f>HYPERLINK("http://quest.rowiki.jp/?Prontera#spy","スパイ疑惑")</f>
        <v>スパイ疑惑</v>
      </c>
      <c r="B60" s="1" t="s">
        <v>438</v>
      </c>
      <c r="E60" s="14" t="s">
        <v>239</v>
      </c>
      <c r="F60" s="14" t="s">
        <v>253</v>
      </c>
      <c r="G60" s="1" t="s">
        <v>110</v>
      </c>
      <c r="H60" s="1" t="s">
        <v>110</v>
      </c>
      <c r="I60" s="1" t="s">
        <v>110</v>
      </c>
      <c r="J60" s="1" t="s">
        <v>110</v>
      </c>
      <c r="K60" s="1" t="s">
        <v>110</v>
      </c>
      <c r="L60" s="1" t="s">
        <v>110</v>
      </c>
      <c r="M60" s="1" t="s">
        <v>110</v>
      </c>
      <c r="N60" s="1" t="s">
        <v>110</v>
      </c>
      <c r="O60" s="1" t="s">
        <v>110</v>
      </c>
      <c r="P60" s="1" t="s">
        <v>110</v>
      </c>
      <c r="Q60" s="1" t="s">
        <v>110</v>
      </c>
      <c r="R60" s="1" t="s">
        <v>110</v>
      </c>
      <c r="S60" s="1" t="s">
        <v>110</v>
      </c>
      <c r="T60" s="1" t="s">
        <v>110</v>
      </c>
      <c r="U60" s="1" t="s">
        <v>110</v>
      </c>
      <c r="V60" s="1" t="s">
        <v>110</v>
      </c>
      <c r="W60" s="1" t="s">
        <v>110</v>
      </c>
      <c r="X60" s="1" t="s">
        <v>110</v>
      </c>
      <c r="Y60" s="1" t="s">
        <v>110</v>
      </c>
      <c r="Z60" s="1" t="s">
        <v>110</v>
      </c>
      <c r="AA60" s="1" t="s">
        <v>110</v>
      </c>
      <c r="AB60" s="1" t="s">
        <v>110</v>
      </c>
      <c r="AC60" s="1" t="s">
        <v>110</v>
      </c>
      <c r="AD60" s="1" t="s">
        <v>110</v>
      </c>
    </row>
    <row r="61" spans="1:30" ht="13.5">
      <c r="A61" s="42" t="str">
        <f>HYPERLINK("http://quest.rowiki.jp/?Rachel#basement","基地潜入")</f>
        <v>基地潜入</v>
      </c>
      <c r="B61" s="1" t="s">
        <v>439</v>
      </c>
      <c r="C61" s="44"/>
      <c r="D61" s="44"/>
      <c r="E61" s="14" t="s">
        <v>289</v>
      </c>
      <c r="F61" s="14" t="s">
        <v>254</v>
      </c>
      <c r="G61" s="1" t="s">
        <v>110</v>
      </c>
      <c r="H61" s="1" t="s">
        <v>110</v>
      </c>
      <c r="I61" s="1" t="s">
        <v>110</v>
      </c>
      <c r="J61" s="1" t="s">
        <v>110</v>
      </c>
      <c r="K61" s="1" t="s">
        <v>110</v>
      </c>
      <c r="L61" s="1" t="s">
        <v>110</v>
      </c>
      <c r="M61" s="1" t="s">
        <v>110</v>
      </c>
      <c r="N61" s="1" t="s">
        <v>110</v>
      </c>
      <c r="O61" s="1" t="s">
        <v>110</v>
      </c>
      <c r="P61" s="1" t="s">
        <v>110</v>
      </c>
      <c r="Q61" s="1" t="s">
        <v>110</v>
      </c>
      <c r="R61" s="1" t="s">
        <v>110</v>
      </c>
      <c r="S61" s="1" t="s">
        <v>110</v>
      </c>
      <c r="T61" s="1" t="s">
        <v>110</v>
      </c>
      <c r="U61" s="1" t="s">
        <v>110</v>
      </c>
      <c r="V61" s="1" t="s">
        <v>110</v>
      </c>
      <c r="W61" s="1" t="s">
        <v>110</v>
      </c>
      <c r="X61" s="1" t="s">
        <v>110</v>
      </c>
      <c r="Y61" s="1" t="s">
        <v>110</v>
      </c>
      <c r="Z61" s="1" t="s">
        <v>110</v>
      </c>
      <c r="AA61" s="1" t="s">
        <v>110</v>
      </c>
      <c r="AB61" s="1" t="s">
        <v>110</v>
      </c>
      <c r="AC61" s="1" t="s">
        <v>110</v>
      </c>
      <c r="AD61" s="1" t="s">
        <v>110</v>
      </c>
    </row>
    <row r="62" spans="1:30" ht="13.5">
      <c r="A62" s="43"/>
      <c r="B62" s="1" t="s">
        <v>437</v>
      </c>
      <c r="C62" s="44"/>
      <c r="D62" s="44"/>
      <c r="E62" s="14" t="s">
        <v>248</v>
      </c>
      <c r="F62" s="14" t="s">
        <v>249</v>
      </c>
      <c r="G62" s="1" t="s">
        <v>110</v>
      </c>
      <c r="H62" s="1" t="s">
        <v>110</v>
      </c>
      <c r="I62" s="1" t="s">
        <v>110</v>
      </c>
      <c r="J62" s="1" t="s">
        <v>110</v>
      </c>
      <c r="K62" s="1" t="s">
        <v>110</v>
      </c>
      <c r="L62" s="1" t="s">
        <v>110</v>
      </c>
      <c r="M62" s="1" t="s">
        <v>110</v>
      </c>
      <c r="N62" s="1" t="s">
        <v>110</v>
      </c>
      <c r="O62" s="1" t="s">
        <v>110</v>
      </c>
      <c r="P62" s="1" t="s">
        <v>110</v>
      </c>
      <c r="Q62" s="1" t="s">
        <v>110</v>
      </c>
      <c r="R62" s="1" t="s">
        <v>110</v>
      </c>
      <c r="S62" s="1" t="s">
        <v>110</v>
      </c>
      <c r="T62" s="1" t="s">
        <v>110</v>
      </c>
      <c r="U62" s="1" t="s">
        <v>110</v>
      </c>
      <c r="V62" s="1" t="s">
        <v>110</v>
      </c>
      <c r="W62" s="1" t="s">
        <v>110</v>
      </c>
      <c r="X62" s="1" t="s">
        <v>110</v>
      </c>
      <c r="Y62" s="1" t="s">
        <v>110</v>
      </c>
      <c r="Z62" s="1" t="s">
        <v>110</v>
      </c>
      <c r="AA62" s="1" t="s">
        <v>110</v>
      </c>
      <c r="AB62" s="1" t="s">
        <v>110</v>
      </c>
      <c r="AC62" s="1" t="s">
        <v>110</v>
      </c>
      <c r="AD62" s="1" t="s">
        <v>110</v>
      </c>
    </row>
    <row r="63" spans="1:30" ht="13.5">
      <c r="A63" s="9" t="str">
        <f>HYPERLINK("http://quest.rowiki.jp/?Veins#black_stone","黒い石")</f>
        <v>黒い石</v>
      </c>
      <c r="B63" s="1" t="s">
        <v>440</v>
      </c>
      <c r="C63" s="1">
        <v>50</v>
      </c>
      <c r="E63" s="14" t="s">
        <v>255</v>
      </c>
      <c r="F63" s="16">
        <v>257130</v>
      </c>
      <c r="G63" s="1" t="s">
        <v>110</v>
      </c>
      <c r="H63" s="1" t="s">
        <v>110</v>
      </c>
      <c r="I63" s="1" t="s">
        <v>110</v>
      </c>
      <c r="J63" s="1" t="s">
        <v>110</v>
      </c>
      <c r="K63" s="1" t="s">
        <v>110</v>
      </c>
      <c r="L63" s="1" t="s">
        <v>110</v>
      </c>
      <c r="M63" s="1" t="s">
        <v>110</v>
      </c>
      <c r="N63" s="1" t="s">
        <v>110</v>
      </c>
      <c r="O63" s="1" t="s">
        <v>110</v>
      </c>
      <c r="P63" s="1" t="s">
        <v>110</v>
      </c>
      <c r="Q63" s="1" t="s">
        <v>110</v>
      </c>
      <c r="R63" s="1" t="s">
        <v>110</v>
      </c>
      <c r="S63" s="1" t="s">
        <v>110</v>
      </c>
      <c r="T63" s="1" t="s">
        <v>110</v>
      </c>
      <c r="U63" s="1" t="s">
        <v>110</v>
      </c>
      <c r="V63" s="1" t="s">
        <v>110</v>
      </c>
      <c r="W63" s="1" t="s">
        <v>110</v>
      </c>
      <c r="X63" s="1" t="s">
        <v>110</v>
      </c>
      <c r="Y63" s="1" t="s">
        <v>110</v>
      </c>
      <c r="Z63" s="1" t="s">
        <v>110</v>
      </c>
      <c r="AA63" s="1" t="s">
        <v>110</v>
      </c>
      <c r="AB63" s="1" t="s">
        <v>110</v>
      </c>
      <c r="AC63" s="1" t="s">
        <v>110</v>
      </c>
      <c r="AD63" s="1" t="s">
        <v>110</v>
      </c>
    </row>
    <row r="64" spans="1:30" ht="27">
      <c r="A64" s="25" t="str">
        <f>HYPERLINK("http://quest.rowiki.jp/?Veins#Thor_volcano","トール火山の
秘密")</f>
        <v>トール火山の
秘密</v>
      </c>
      <c r="B64" s="1" t="s">
        <v>441</v>
      </c>
      <c r="E64" s="14" t="s">
        <v>290</v>
      </c>
      <c r="F64" s="14" t="s">
        <v>350</v>
      </c>
      <c r="G64" s="1" t="s">
        <v>110</v>
      </c>
      <c r="H64" s="1" t="s">
        <v>110</v>
      </c>
      <c r="I64" s="1" t="s">
        <v>110</v>
      </c>
      <c r="J64" s="1" t="s">
        <v>110</v>
      </c>
      <c r="K64" s="1" t="s">
        <v>110</v>
      </c>
      <c r="L64" s="1" t="s">
        <v>110</v>
      </c>
      <c r="M64" s="1" t="s">
        <v>110</v>
      </c>
      <c r="N64" s="1" t="s">
        <v>110</v>
      </c>
      <c r="O64" s="1" t="s">
        <v>110</v>
      </c>
      <c r="P64" s="1" t="s">
        <v>110</v>
      </c>
      <c r="Q64" s="1" t="s">
        <v>110</v>
      </c>
      <c r="R64" s="1" t="s">
        <v>110</v>
      </c>
      <c r="S64" s="1" t="s">
        <v>110</v>
      </c>
      <c r="T64" s="1" t="s">
        <v>110</v>
      </c>
      <c r="U64" s="1" t="s">
        <v>110</v>
      </c>
      <c r="V64" s="1" t="s">
        <v>110</v>
      </c>
      <c r="W64" s="1" t="s">
        <v>110</v>
      </c>
      <c r="X64" s="1" t="s">
        <v>110</v>
      </c>
      <c r="Y64" s="1" t="s">
        <v>110</v>
      </c>
      <c r="Z64" s="1" t="s">
        <v>110</v>
      </c>
      <c r="AA64" s="1" t="s">
        <v>110</v>
      </c>
      <c r="AB64" s="1" t="s">
        <v>110</v>
      </c>
      <c r="AC64" s="1" t="s">
        <v>110</v>
      </c>
      <c r="AD64" s="1" t="s">
        <v>110</v>
      </c>
    </row>
    <row r="65" ht="13.5">
      <c r="A65" s="3" t="s">
        <v>291</v>
      </c>
    </row>
    <row r="66" spans="1:30" ht="13.5" customHeight="1">
      <c r="A66" s="45" t="str">
        <f>HYPERLINK("http://quest.rowiki.jp/?Morocc#Peace_of_Arnaveltz","アルナベルツ
教国の平和")</f>
        <v>アルナベルツ
教国の平和</v>
      </c>
      <c r="B66" s="1" t="s">
        <v>415</v>
      </c>
      <c r="C66" s="44"/>
      <c r="D66" s="44"/>
      <c r="E66" s="14" t="s">
        <v>256</v>
      </c>
      <c r="F66" s="14" t="s">
        <v>257</v>
      </c>
      <c r="G66" s="1" t="s">
        <v>110</v>
      </c>
      <c r="H66" s="1" t="s">
        <v>110</v>
      </c>
      <c r="I66" s="1" t="s">
        <v>110</v>
      </c>
      <c r="J66" s="1" t="s">
        <v>110</v>
      </c>
      <c r="K66" s="1" t="s">
        <v>110</v>
      </c>
      <c r="L66" s="1" t="s">
        <v>110</v>
      </c>
      <c r="M66" s="1" t="s">
        <v>110</v>
      </c>
      <c r="N66" s="1" t="s">
        <v>110</v>
      </c>
      <c r="O66" s="1" t="s">
        <v>110</v>
      </c>
      <c r="P66" s="1" t="s">
        <v>110</v>
      </c>
      <c r="Q66" s="1" t="s">
        <v>110</v>
      </c>
      <c r="R66" s="1" t="s">
        <v>110</v>
      </c>
      <c r="S66" s="1" t="s">
        <v>110</v>
      </c>
      <c r="T66" s="1" t="s">
        <v>110</v>
      </c>
      <c r="U66" s="1" t="s">
        <v>110</v>
      </c>
      <c r="V66" s="1" t="s">
        <v>110</v>
      </c>
      <c r="W66" s="1" t="s">
        <v>110</v>
      </c>
      <c r="X66" s="1" t="s">
        <v>110</v>
      </c>
      <c r="Y66" s="1" t="s">
        <v>110</v>
      </c>
      <c r="Z66" s="1" t="s">
        <v>110</v>
      </c>
      <c r="AA66" s="1" t="s">
        <v>110</v>
      </c>
      <c r="AB66" s="1" t="s">
        <v>110</v>
      </c>
      <c r="AC66" s="1" t="s">
        <v>110</v>
      </c>
      <c r="AD66" s="1" t="s">
        <v>110</v>
      </c>
    </row>
    <row r="67" spans="1:30" ht="13.5">
      <c r="A67" s="46"/>
      <c r="B67" s="1" t="s">
        <v>394</v>
      </c>
      <c r="C67" s="44"/>
      <c r="D67" s="44"/>
      <c r="E67" s="14" t="s">
        <v>248</v>
      </c>
      <c r="F67" s="14" t="s">
        <v>249</v>
      </c>
      <c r="G67" s="1" t="s">
        <v>110</v>
      </c>
      <c r="H67" s="1" t="s">
        <v>110</v>
      </c>
      <c r="I67" s="1" t="s">
        <v>110</v>
      </c>
      <c r="J67" s="1" t="s">
        <v>110</v>
      </c>
      <c r="K67" s="1" t="s">
        <v>110</v>
      </c>
      <c r="L67" s="1" t="s">
        <v>110</v>
      </c>
      <c r="M67" s="1" t="s">
        <v>110</v>
      </c>
      <c r="N67" s="1" t="s">
        <v>110</v>
      </c>
      <c r="O67" s="1" t="s">
        <v>110</v>
      </c>
      <c r="P67" s="1" t="s">
        <v>110</v>
      </c>
      <c r="Q67" s="1" t="s">
        <v>110</v>
      </c>
      <c r="R67" s="1" t="s">
        <v>110</v>
      </c>
      <c r="S67" s="1" t="s">
        <v>110</v>
      </c>
      <c r="T67" s="1" t="s">
        <v>110</v>
      </c>
      <c r="U67" s="1" t="s">
        <v>110</v>
      </c>
      <c r="V67" s="1" t="s">
        <v>110</v>
      </c>
      <c r="W67" s="1" t="s">
        <v>110</v>
      </c>
      <c r="X67" s="1" t="s">
        <v>110</v>
      </c>
      <c r="Y67" s="1" t="s">
        <v>110</v>
      </c>
      <c r="Z67" s="1" t="s">
        <v>110</v>
      </c>
      <c r="AA67" s="1" t="s">
        <v>110</v>
      </c>
      <c r="AB67" s="1" t="s">
        <v>110</v>
      </c>
      <c r="AC67" s="1" t="s">
        <v>110</v>
      </c>
      <c r="AD67" s="1" t="s">
        <v>110</v>
      </c>
    </row>
    <row r="68" spans="1:30" ht="13.5" customHeight="1">
      <c r="A68" s="42" t="str">
        <f>HYPERLINK("http://quest.rowiki.jp/?Airship#Nameless_Enter","名もなき島入場")</f>
        <v>名もなき島入場</v>
      </c>
      <c r="B68" s="1" t="s">
        <v>394</v>
      </c>
      <c r="C68" s="44">
        <v>80</v>
      </c>
      <c r="D68" s="44"/>
      <c r="E68" s="14" t="s">
        <v>258</v>
      </c>
      <c r="F68" s="14" t="s">
        <v>259</v>
      </c>
      <c r="G68" s="1" t="s">
        <v>110</v>
      </c>
      <c r="H68" s="1" t="s">
        <v>110</v>
      </c>
      <c r="I68" s="1" t="s">
        <v>110</v>
      </c>
      <c r="J68" s="1" t="s">
        <v>110</v>
      </c>
      <c r="K68" s="1" t="s">
        <v>110</v>
      </c>
      <c r="L68" s="1" t="s">
        <v>110</v>
      </c>
      <c r="M68" s="1" t="s">
        <v>110</v>
      </c>
      <c r="N68" s="1" t="s">
        <v>110</v>
      </c>
      <c r="O68" s="1" t="s">
        <v>110</v>
      </c>
      <c r="P68" s="1" t="s">
        <v>110</v>
      </c>
      <c r="Q68" s="1" t="s">
        <v>110</v>
      </c>
      <c r="R68" s="1" t="s">
        <v>110</v>
      </c>
      <c r="S68" s="1" t="s">
        <v>110</v>
      </c>
      <c r="T68" s="1" t="s">
        <v>110</v>
      </c>
      <c r="U68" s="1" t="s">
        <v>110</v>
      </c>
      <c r="V68" s="1" t="s">
        <v>110</v>
      </c>
      <c r="W68" s="1" t="s">
        <v>110</v>
      </c>
      <c r="X68" s="1" t="s">
        <v>110</v>
      </c>
      <c r="Y68" s="1" t="s">
        <v>110</v>
      </c>
      <c r="Z68" s="1" t="s">
        <v>110</v>
      </c>
      <c r="AA68" s="1" t="s">
        <v>110</v>
      </c>
      <c r="AB68" s="1" t="s">
        <v>110</v>
      </c>
      <c r="AC68" s="1" t="s">
        <v>110</v>
      </c>
      <c r="AD68" s="1" t="s">
        <v>110</v>
      </c>
    </row>
    <row r="69" spans="1:30" ht="13.5">
      <c r="A69" s="43"/>
      <c r="B69" s="1" t="s">
        <v>433</v>
      </c>
      <c r="C69" s="44"/>
      <c r="D69" s="44"/>
      <c r="E69" s="14" t="s">
        <v>256</v>
      </c>
      <c r="F69" s="14" t="s">
        <v>257</v>
      </c>
      <c r="G69" s="1" t="s">
        <v>110</v>
      </c>
      <c r="H69" s="1" t="s">
        <v>110</v>
      </c>
      <c r="I69" s="1" t="s">
        <v>110</v>
      </c>
      <c r="J69" s="1" t="s">
        <v>110</v>
      </c>
      <c r="K69" s="1" t="s">
        <v>110</v>
      </c>
      <c r="L69" s="1" t="s">
        <v>110</v>
      </c>
      <c r="M69" s="1" t="s">
        <v>110</v>
      </c>
      <c r="N69" s="1" t="s">
        <v>110</v>
      </c>
      <c r="O69" s="1" t="s">
        <v>110</v>
      </c>
      <c r="P69" s="1" t="s">
        <v>110</v>
      </c>
      <c r="Q69" s="1" t="s">
        <v>110</v>
      </c>
      <c r="R69" s="1" t="s">
        <v>110</v>
      </c>
      <c r="S69" s="1" t="s">
        <v>110</v>
      </c>
      <c r="T69" s="1" t="s">
        <v>110</v>
      </c>
      <c r="U69" s="1" t="s">
        <v>110</v>
      </c>
      <c r="V69" s="1" t="s">
        <v>110</v>
      </c>
      <c r="W69" s="1" t="s">
        <v>110</v>
      </c>
      <c r="X69" s="1" t="s">
        <v>110</v>
      </c>
      <c r="Y69" s="1" t="s">
        <v>110</v>
      </c>
      <c r="Z69" s="1" t="s">
        <v>110</v>
      </c>
      <c r="AA69" s="1" t="s">
        <v>110</v>
      </c>
      <c r="AB69" s="1" t="s">
        <v>110</v>
      </c>
      <c r="AC69" s="1" t="s">
        <v>110</v>
      </c>
      <c r="AD69" s="1" t="s">
        <v>110</v>
      </c>
    </row>
    <row r="70" spans="1:30" ht="13.5">
      <c r="A70" s="9" t="str">
        <f>HYPERLINK("http://quest.rowiki.jp/?Prontera#Z_Mass","Z団")</f>
        <v>Z団</v>
      </c>
      <c r="B70" s="1" t="s">
        <v>394</v>
      </c>
      <c r="C70" s="1">
        <v>70</v>
      </c>
      <c r="E70" s="14" t="s">
        <v>260</v>
      </c>
      <c r="F70" s="14" t="s">
        <v>261</v>
      </c>
      <c r="G70" s="1" t="s">
        <v>110</v>
      </c>
      <c r="H70" s="1" t="s">
        <v>110</v>
      </c>
      <c r="I70" s="1" t="s">
        <v>110</v>
      </c>
      <c r="J70" s="1" t="s">
        <v>110</v>
      </c>
      <c r="K70" s="1" t="s">
        <v>110</v>
      </c>
      <c r="L70" s="1" t="s">
        <v>110</v>
      </c>
      <c r="M70" s="1" t="s">
        <v>110</v>
      </c>
      <c r="N70" s="1" t="s">
        <v>110</v>
      </c>
      <c r="O70" s="1" t="s">
        <v>110</v>
      </c>
      <c r="P70" s="1" t="s">
        <v>110</v>
      </c>
      <c r="Q70" s="1" t="s">
        <v>110</v>
      </c>
      <c r="R70" s="1" t="s">
        <v>110</v>
      </c>
      <c r="S70" s="1" t="s">
        <v>110</v>
      </c>
      <c r="T70" s="1" t="s">
        <v>110</v>
      </c>
      <c r="U70" s="1" t="s">
        <v>110</v>
      </c>
      <c r="V70" s="1" t="s">
        <v>110</v>
      </c>
      <c r="W70" s="1" t="s">
        <v>110</v>
      </c>
      <c r="X70" s="1" t="s">
        <v>110</v>
      </c>
      <c r="Y70" s="1" t="s">
        <v>110</v>
      </c>
      <c r="Z70" s="1" t="s">
        <v>110</v>
      </c>
      <c r="AA70" s="1" t="s">
        <v>110</v>
      </c>
      <c r="AB70" s="1" t="s">
        <v>110</v>
      </c>
      <c r="AC70" s="1" t="s">
        <v>110</v>
      </c>
      <c r="AD70" s="1" t="s">
        <v>110</v>
      </c>
    </row>
    <row r="71" spans="1:30" ht="27">
      <c r="A71" s="25" t="str">
        <f>HYPERLINK("http://quest.rowiki.jp/?Morocc#Nameless_Emerald","不運の
エメラルド")</f>
        <v>不運の
エメラルド</v>
      </c>
      <c r="B71" s="1" t="s">
        <v>395</v>
      </c>
      <c r="C71" s="1">
        <v>66</v>
      </c>
      <c r="D71" s="1">
        <v>96</v>
      </c>
      <c r="E71" s="14" t="s">
        <v>262</v>
      </c>
      <c r="G71" s="1" t="s">
        <v>110</v>
      </c>
      <c r="H71" s="1" t="s">
        <v>110</v>
      </c>
      <c r="I71" s="1" t="s">
        <v>110</v>
      </c>
      <c r="J71" s="1" t="s">
        <v>110</v>
      </c>
      <c r="K71" s="1" t="s">
        <v>110</v>
      </c>
      <c r="L71" s="1" t="s">
        <v>110</v>
      </c>
      <c r="M71" s="1" t="s">
        <v>110</v>
      </c>
      <c r="N71" s="1" t="s">
        <v>110</v>
      </c>
      <c r="O71" s="1" t="s">
        <v>110</v>
      </c>
      <c r="P71" s="1" t="s">
        <v>110</v>
      </c>
      <c r="Q71" s="1" t="s">
        <v>110</v>
      </c>
      <c r="R71" s="1" t="s">
        <v>110</v>
      </c>
      <c r="S71" s="1" t="s">
        <v>110</v>
      </c>
      <c r="T71" s="1" t="s">
        <v>110</v>
      </c>
      <c r="U71" s="1" t="s">
        <v>110</v>
      </c>
      <c r="V71" s="1" t="s">
        <v>110</v>
      </c>
      <c r="W71" s="1" t="s">
        <v>110</v>
      </c>
      <c r="X71" s="1" t="s">
        <v>110</v>
      </c>
      <c r="Y71" s="1" t="s">
        <v>110</v>
      </c>
      <c r="Z71" s="1" t="s">
        <v>110</v>
      </c>
      <c r="AA71" s="1" t="s">
        <v>110</v>
      </c>
      <c r="AB71" s="1" t="s">
        <v>110</v>
      </c>
      <c r="AC71" s="1" t="s">
        <v>110</v>
      </c>
      <c r="AD71" s="1" t="s">
        <v>110</v>
      </c>
    </row>
    <row r="72" ht="13.5">
      <c r="A72" s="7" t="s">
        <v>292</v>
      </c>
    </row>
    <row r="73" spans="1:30" ht="27">
      <c r="A73" s="25" t="str">
        <f>HYPERLINK("http://quest.rowiki.jp/?Moscovia#Whale_island","クジラ島を
訪ねて")</f>
        <v>クジラ島を
訪ねて</v>
      </c>
      <c r="B73" s="1" t="s">
        <v>387</v>
      </c>
      <c r="E73" s="14" t="s">
        <v>263</v>
      </c>
      <c r="F73" s="14" t="s">
        <v>60</v>
      </c>
      <c r="G73" s="1" t="s">
        <v>110</v>
      </c>
      <c r="H73" s="1" t="s">
        <v>110</v>
      </c>
      <c r="I73" s="1" t="s">
        <v>110</v>
      </c>
      <c r="J73" s="1" t="s">
        <v>110</v>
      </c>
      <c r="K73" s="1" t="s">
        <v>110</v>
      </c>
      <c r="L73" s="1" t="s">
        <v>110</v>
      </c>
      <c r="M73" s="1" t="s">
        <v>110</v>
      </c>
      <c r="N73" s="1" t="s">
        <v>110</v>
      </c>
      <c r="O73" s="1" t="s">
        <v>110</v>
      </c>
      <c r="P73" s="1" t="s">
        <v>110</v>
      </c>
      <c r="Q73" s="1" t="s">
        <v>110</v>
      </c>
      <c r="R73" s="1" t="s">
        <v>110</v>
      </c>
      <c r="S73" s="1" t="s">
        <v>110</v>
      </c>
      <c r="T73" s="1" t="s">
        <v>110</v>
      </c>
      <c r="U73" s="1" t="s">
        <v>110</v>
      </c>
      <c r="V73" s="1" t="s">
        <v>110</v>
      </c>
      <c r="W73" s="1" t="s">
        <v>110</v>
      </c>
      <c r="X73" s="1" t="s">
        <v>110</v>
      </c>
      <c r="Y73" s="1" t="s">
        <v>110</v>
      </c>
      <c r="Z73" s="1" t="s">
        <v>110</v>
      </c>
      <c r="AA73" s="1" t="s">
        <v>110</v>
      </c>
      <c r="AB73" s="1" t="s">
        <v>110</v>
      </c>
      <c r="AC73" s="1" t="s">
        <v>110</v>
      </c>
      <c r="AD73" s="1" t="s">
        <v>110</v>
      </c>
    </row>
    <row r="74" spans="1:30" ht="27">
      <c r="A74" s="25" t="str">
        <f>HYPERLINK("http://quest.rowiki.jp/?Moscovia#Crybaby_Mikhail","泣き虫の
ミハイル")</f>
        <v>泣き虫の
ミハイル</v>
      </c>
      <c r="B74" s="1" t="s">
        <v>394</v>
      </c>
      <c r="E74" s="14" t="s">
        <v>293</v>
      </c>
      <c r="F74" s="14" t="s">
        <v>294</v>
      </c>
      <c r="G74" s="1" t="s">
        <v>110</v>
      </c>
      <c r="H74" s="1" t="s">
        <v>110</v>
      </c>
      <c r="I74" s="1" t="s">
        <v>110</v>
      </c>
      <c r="J74" s="1" t="s">
        <v>110</v>
      </c>
      <c r="K74" s="1" t="s">
        <v>110</v>
      </c>
      <c r="L74" s="1" t="s">
        <v>110</v>
      </c>
      <c r="M74" s="1" t="s">
        <v>110</v>
      </c>
      <c r="N74" s="1" t="s">
        <v>110</v>
      </c>
      <c r="O74" s="1" t="s">
        <v>110</v>
      </c>
      <c r="P74" s="1" t="s">
        <v>110</v>
      </c>
      <c r="Q74" s="1" t="s">
        <v>110</v>
      </c>
      <c r="R74" s="1" t="s">
        <v>110</v>
      </c>
      <c r="S74" s="1" t="s">
        <v>110</v>
      </c>
      <c r="T74" s="1" t="s">
        <v>110</v>
      </c>
      <c r="U74" s="1" t="s">
        <v>110</v>
      </c>
      <c r="V74" s="1" t="s">
        <v>110</v>
      </c>
      <c r="W74" s="1" t="s">
        <v>110</v>
      </c>
      <c r="X74" s="1" t="s">
        <v>110</v>
      </c>
      <c r="Y74" s="1" t="s">
        <v>110</v>
      </c>
      <c r="Z74" s="1" t="s">
        <v>110</v>
      </c>
      <c r="AA74" s="1" t="s">
        <v>110</v>
      </c>
      <c r="AB74" s="1" t="s">
        <v>110</v>
      </c>
      <c r="AC74" s="1" t="s">
        <v>110</v>
      </c>
      <c r="AD74" s="1" t="s">
        <v>110</v>
      </c>
    </row>
    <row r="75" ht="13.5">
      <c r="A75" s="7" t="s">
        <v>384</v>
      </c>
    </row>
    <row r="76" spans="1:30" ht="13.5">
      <c r="A76" s="9" t="str">
        <f>HYPERLINK("http://quest.rowiki.jp/?Morocc#Crow_of_Destiny","運命のカラス")</f>
        <v>運命のカラス</v>
      </c>
      <c r="B76" s="1" t="s">
        <v>442</v>
      </c>
      <c r="C76" s="1">
        <v>60</v>
      </c>
      <c r="E76" s="14" t="s">
        <v>409</v>
      </c>
      <c r="F76" s="14" t="s">
        <v>606</v>
      </c>
      <c r="G76" s="1" t="s">
        <v>110</v>
      </c>
      <c r="H76" s="1" t="s">
        <v>110</v>
      </c>
      <c r="I76" s="1" t="s">
        <v>110</v>
      </c>
      <c r="J76" s="1" t="s">
        <v>110</v>
      </c>
      <c r="K76" s="1" t="s">
        <v>110</v>
      </c>
      <c r="L76" s="1" t="s">
        <v>110</v>
      </c>
      <c r="M76" s="1" t="s">
        <v>110</v>
      </c>
      <c r="N76" s="1" t="s">
        <v>110</v>
      </c>
      <c r="O76" s="1" t="s">
        <v>110</v>
      </c>
      <c r="P76" s="1" t="s">
        <v>110</v>
      </c>
      <c r="Q76" s="1" t="s">
        <v>110</v>
      </c>
      <c r="R76" s="1" t="s">
        <v>110</v>
      </c>
      <c r="S76" s="1" t="s">
        <v>110</v>
      </c>
      <c r="T76" s="1" t="s">
        <v>110</v>
      </c>
      <c r="U76" s="1" t="s">
        <v>110</v>
      </c>
      <c r="V76" s="1" t="s">
        <v>110</v>
      </c>
      <c r="W76" s="1" t="s">
        <v>110</v>
      </c>
      <c r="X76" s="1" t="s">
        <v>110</v>
      </c>
      <c r="Y76" s="1" t="s">
        <v>110</v>
      </c>
      <c r="Z76" s="1" t="s">
        <v>110</v>
      </c>
      <c r="AA76" s="1" t="s">
        <v>110</v>
      </c>
      <c r="AB76" s="1" t="s">
        <v>110</v>
      </c>
      <c r="AC76" s="1" t="s">
        <v>110</v>
      </c>
      <c r="AD76" s="1" t="s">
        <v>110</v>
      </c>
    </row>
    <row r="77" spans="1:30" ht="13.5">
      <c r="A77" s="9" t="str">
        <f>HYPERLINK("http://quest.rowiki.jp/?Morocc#Morocc_Archenemy","魔王モロク討伐")</f>
        <v>魔王モロク討伐</v>
      </c>
      <c r="B77" s="1" t="s">
        <v>416</v>
      </c>
      <c r="C77" s="1">
        <v>80</v>
      </c>
      <c r="E77" s="14" t="s">
        <v>398</v>
      </c>
      <c r="F77" s="14" t="s">
        <v>403</v>
      </c>
      <c r="G77" s="1" t="s">
        <v>110</v>
      </c>
      <c r="H77" s="1" t="s">
        <v>110</v>
      </c>
      <c r="I77" s="1" t="s">
        <v>110</v>
      </c>
      <c r="J77" s="1" t="s">
        <v>110</v>
      </c>
      <c r="K77" s="1" t="s">
        <v>110</v>
      </c>
      <c r="L77" s="1" t="s">
        <v>110</v>
      </c>
      <c r="M77" s="1" t="s">
        <v>110</v>
      </c>
      <c r="N77" s="1" t="s">
        <v>110</v>
      </c>
      <c r="O77" s="1" t="s">
        <v>110</v>
      </c>
      <c r="P77" s="1" t="s">
        <v>110</v>
      </c>
      <c r="Q77" s="1" t="s">
        <v>110</v>
      </c>
      <c r="R77" s="1" t="s">
        <v>110</v>
      </c>
      <c r="S77" s="1" t="s">
        <v>110</v>
      </c>
      <c r="T77" s="1" t="s">
        <v>110</v>
      </c>
      <c r="U77" s="1" t="s">
        <v>110</v>
      </c>
      <c r="V77" s="1" t="s">
        <v>110</v>
      </c>
      <c r="W77" s="1" t="s">
        <v>110</v>
      </c>
      <c r="X77" s="1" t="s">
        <v>110</v>
      </c>
      <c r="Y77" s="1" t="s">
        <v>110</v>
      </c>
      <c r="Z77" s="1" t="s">
        <v>110</v>
      </c>
      <c r="AA77" s="1" t="s">
        <v>110</v>
      </c>
      <c r="AB77" s="1" t="s">
        <v>110</v>
      </c>
      <c r="AC77" s="1" t="s">
        <v>110</v>
      </c>
      <c r="AD77" s="1" t="s">
        <v>110</v>
      </c>
    </row>
    <row r="78" spans="1:30" ht="13.5">
      <c r="A78" s="9" t="str">
        <f>HYPERLINK("http://quest.rowiki.jp/?Prontera#Throne","王位継承")</f>
        <v>王位継承</v>
      </c>
      <c r="B78" s="1" t="s">
        <v>417</v>
      </c>
      <c r="D78" s="1">
        <v>99</v>
      </c>
      <c r="E78" s="14" t="s">
        <v>404</v>
      </c>
      <c r="F78" s="14" t="s">
        <v>408</v>
      </c>
      <c r="G78" s="1" t="s">
        <v>110</v>
      </c>
      <c r="H78" s="1" t="s">
        <v>110</v>
      </c>
      <c r="I78" s="1" t="s">
        <v>110</v>
      </c>
      <c r="J78" s="1" t="s">
        <v>110</v>
      </c>
      <c r="K78" s="1" t="s">
        <v>110</v>
      </c>
      <c r="L78" s="1" t="s">
        <v>110</v>
      </c>
      <c r="M78" s="1" t="s">
        <v>110</v>
      </c>
      <c r="N78" s="1" t="s">
        <v>110</v>
      </c>
      <c r="O78" s="1" t="s">
        <v>110</v>
      </c>
      <c r="P78" s="1" t="s">
        <v>110</v>
      </c>
      <c r="Q78" s="1" t="s">
        <v>110</v>
      </c>
      <c r="R78" s="1" t="s">
        <v>110</v>
      </c>
      <c r="S78" s="1" t="s">
        <v>110</v>
      </c>
      <c r="T78" s="1" t="s">
        <v>110</v>
      </c>
      <c r="U78" s="1" t="s">
        <v>110</v>
      </c>
      <c r="V78" s="1" t="s">
        <v>110</v>
      </c>
      <c r="W78" s="1" t="s">
        <v>110</v>
      </c>
      <c r="X78" s="1" t="s">
        <v>110</v>
      </c>
      <c r="Y78" s="1" t="s">
        <v>110</v>
      </c>
      <c r="Z78" s="1" t="s">
        <v>110</v>
      </c>
      <c r="AA78" s="1" t="s">
        <v>110</v>
      </c>
      <c r="AB78" s="1" t="s">
        <v>110</v>
      </c>
      <c r="AC78" s="1" t="s">
        <v>110</v>
      </c>
      <c r="AD78" s="1" t="s">
        <v>110</v>
      </c>
    </row>
    <row r="79" ht="13.5">
      <c r="A79" s="7" t="s">
        <v>532</v>
      </c>
    </row>
    <row r="80" spans="1:30" ht="13.5">
      <c r="A80" s="42" t="str">
        <f>HYPERLINK("http://quest.rowiki.jp/?Prontera#Onward_Midcamp","異世界")</f>
        <v>異世界</v>
      </c>
      <c r="B80" s="1" t="s">
        <v>534</v>
      </c>
      <c r="C80" s="44">
        <v>70</v>
      </c>
      <c r="D80" s="44"/>
      <c r="E80" s="26" t="s">
        <v>535</v>
      </c>
      <c r="F80" s="14" t="s">
        <v>536</v>
      </c>
      <c r="G80" s="1" t="s">
        <v>110</v>
      </c>
      <c r="H80" s="1" t="s">
        <v>110</v>
      </c>
      <c r="I80" s="1" t="s">
        <v>110</v>
      </c>
      <c r="J80" s="1" t="s">
        <v>110</v>
      </c>
      <c r="K80" s="1" t="s">
        <v>110</v>
      </c>
      <c r="L80" s="1" t="s">
        <v>110</v>
      </c>
      <c r="M80" s="1" t="s">
        <v>110</v>
      </c>
      <c r="N80" s="1" t="s">
        <v>110</v>
      </c>
      <c r="O80" s="1" t="s">
        <v>110</v>
      </c>
      <c r="P80" s="1" t="s">
        <v>110</v>
      </c>
      <c r="Q80" s="1" t="s">
        <v>110</v>
      </c>
      <c r="R80" s="1" t="s">
        <v>110</v>
      </c>
      <c r="S80" s="1" t="s">
        <v>110</v>
      </c>
      <c r="T80" s="1" t="s">
        <v>110</v>
      </c>
      <c r="U80" s="1" t="s">
        <v>110</v>
      </c>
      <c r="V80" s="1" t="s">
        <v>110</v>
      </c>
      <c r="W80" s="1" t="s">
        <v>110</v>
      </c>
      <c r="X80" s="1" t="s">
        <v>110</v>
      </c>
      <c r="Y80" s="1" t="s">
        <v>110</v>
      </c>
      <c r="Z80" s="1" t="s">
        <v>110</v>
      </c>
      <c r="AA80" s="1" t="s">
        <v>110</v>
      </c>
      <c r="AB80" s="1" t="s">
        <v>110</v>
      </c>
      <c r="AC80" s="1" t="s">
        <v>110</v>
      </c>
      <c r="AD80" s="1" t="s">
        <v>110</v>
      </c>
    </row>
    <row r="81" spans="1:30" ht="21">
      <c r="A81" s="43"/>
      <c r="B81" s="1" t="s">
        <v>537</v>
      </c>
      <c r="C81" s="44"/>
      <c r="D81" s="44"/>
      <c r="E81" s="27" t="s">
        <v>538</v>
      </c>
      <c r="F81" s="14" t="s">
        <v>539</v>
      </c>
      <c r="G81" s="1" t="s">
        <v>110</v>
      </c>
      <c r="H81" s="1" t="s">
        <v>110</v>
      </c>
      <c r="I81" s="1" t="s">
        <v>110</v>
      </c>
      <c r="J81" s="1" t="s">
        <v>110</v>
      </c>
      <c r="K81" s="1" t="s">
        <v>110</v>
      </c>
      <c r="L81" s="1" t="s">
        <v>110</v>
      </c>
      <c r="M81" s="1" t="s">
        <v>110</v>
      </c>
      <c r="N81" s="1" t="s">
        <v>110</v>
      </c>
      <c r="O81" s="1" t="s">
        <v>110</v>
      </c>
      <c r="P81" s="1" t="s">
        <v>110</v>
      </c>
      <c r="Q81" s="1" t="s">
        <v>110</v>
      </c>
      <c r="R81" s="1" t="s">
        <v>110</v>
      </c>
      <c r="S81" s="1" t="s">
        <v>110</v>
      </c>
      <c r="T81" s="1" t="s">
        <v>110</v>
      </c>
      <c r="U81" s="1" t="s">
        <v>110</v>
      </c>
      <c r="V81" s="1" t="s">
        <v>110</v>
      </c>
      <c r="W81" s="1" t="s">
        <v>110</v>
      </c>
      <c r="X81" s="1" t="s">
        <v>110</v>
      </c>
      <c r="Y81" s="1" t="s">
        <v>110</v>
      </c>
      <c r="Z81" s="1" t="s">
        <v>110</v>
      </c>
      <c r="AA81" s="1" t="s">
        <v>110</v>
      </c>
      <c r="AB81" s="1" t="s">
        <v>110</v>
      </c>
      <c r="AC81" s="1" t="s">
        <v>110</v>
      </c>
      <c r="AD81" s="1" t="s">
        <v>110</v>
      </c>
    </row>
    <row r="82" spans="1:30" ht="13.5">
      <c r="A82" s="9" t="str">
        <f>HYPERLINK("http://quest.rowiki.jp/?MidgardCamp#New_Surroundings","駐屯地の人々")</f>
        <v>駐屯地の人々</v>
      </c>
      <c r="B82" s="1" t="s">
        <v>541</v>
      </c>
      <c r="E82" s="26" t="s">
        <v>542</v>
      </c>
      <c r="F82" s="14" t="s">
        <v>543</v>
      </c>
      <c r="G82" s="1" t="s">
        <v>110</v>
      </c>
      <c r="H82" s="1" t="s">
        <v>110</v>
      </c>
      <c r="I82" s="1" t="s">
        <v>110</v>
      </c>
      <c r="J82" s="1" t="s">
        <v>110</v>
      </c>
      <c r="K82" s="1" t="s">
        <v>110</v>
      </c>
      <c r="L82" s="1" t="s">
        <v>110</v>
      </c>
      <c r="M82" s="1" t="s">
        <v>110</v>
      </c>
      <c r="N82" s="1" t="s">
        <v>110</v>
      </c>
      <c r="O82" s="1" t="s">
        <v>110</v>
      </c>
      <c r="P82" s="1" t="s">
        <v>110</v>
      </c>
      <c r="Q82" s="1" t="s">
        <v>110</v>
      </c>
      <c r="R82" s="1" t="s">
        <v>110</v>
      </c>
      <c r="S82" s="1" t="s">
        <v>110</v>
      </c>
      <c r="T82" s="1" t="s">
        <v>110</v>
      </c>
      <c r="U82" s="1" t="s">
        <v>110</v>
      </c>
      <c r="V82" s="1" t="s">
        <v>110</v>
      </c>
      <c r="W82" s="1" t="s">
        <v>110</v>
      </c>
      <c r="X82" s="1" t="s">
        <v>110</v>
      </c>
      <c r="Y82" s="1" t="s">
        <v>110</v>
      </c>
      <c r="Z82" s="1" t="s">
        <v>110</v>
      </c>
      <c r="AA82" s="1" t="s">
        <v>110</v>
      </c>
      <c r="AB82" s="1" t="s">
        <v>110</v>
      </c>
      <c r="AC82" s="1" t="s">
        <v>110</v>
      </c>
      <c r="AD82" s="1" t="s">
        <v>110</v>
      </c>
    </row>
    <row r="83" spans="1:30" ht="13.5">
      <c r="A83" s="9" t="str">
        <f>HYPERLINK("http://quest.rowiki.jp/?MidgardCamp#Unions_Feud","会議のおとも")</f>
        <v>会議のおとも</v>
      </c>
      <c r="B83" s="1" t="s">
        <v>591</v>
      </c>
      <c r="E83" s="26" t="s">
        <v>545</v>
      </c>
      <c r="F83" s="14" t="s">
        <v>546</v>
      </c>
      <c r="G83" s="1" t="s">
        <v>110</v>
      </c>
      <c r="H83" s="1" t="s">
        <v>110</v>
      </c>
      <c r="I83" s="1" t="s">
        <v>110</v>
      </c>
      <c r="J83" s="1" t="s">
        <v>110</v>
      </c>
      <c r="K83" s="1" t="s">
        <v>110</v>
      </c>
      <c r="L83" s="1" t="s">
        <v>110</v>
      </c>
      <c r="M83" s="1" t="s">
        <v>110</v>
      </c>
      <c r="N83" s="1" t="s">
        <v>110</v>
      </c>
      <c r="O83" s="1" t="s">
        <v>110</v>
      </c>
      <c r="P83" s="1" t="s">
        <v>110</v>
      </c>
      <c r="Q83" s="1" t="s">
        <v>110</v>
      </c>
      <c r="R83" s="1" t="s">
        <v>110</v>
      </c>
      <c r="S83" s="1" t="s">
        <v>110</v>
      </c>
      <c r="T83" s="1" t="s">
        <v>110</v>
      </c>
      <c r="U83" s="1" t="s">
        <v>110</v>
      </c>
      <c r="V83" s="1" t="s">
        <v>110</v>
      </c>
      <c r="W83" s="1" t="s">
        <v>110</v>
      </c>
      <c r="X83" s="1" t="s">
        <v>110</v>
      </c>
      <c r="Y83" s="1" t="s">
        <v>110</v>
      </c>
      <c r="Z83" s="1" t="s">
        <v>110</v>
      </c>
      <c r="AA83" s="1" t="s">
        <v>110</v>
      </c>
      <c r="AB83" s="1" t="s">
        <v>110</v>
      </c>
      <c r="AC83" s="1" t="s">
        <v>110</v>
      </c>
      <c r="AD83" s="1" t="s">
        <v>110</v>
      </c>
    </row>
    <row r="84" spans="1:30" ht="13.5">
      <c r="A84" s="42" t="str">
        <f>HYPERLINK("http://quest.rowiki.jp/?MidgardCamp#Attitude","生態研究")</f>
        <v>生態研究</v>
      </c>
      <c r="B84" s="1" t="s">
        <v>548</v>
      </c>
      <c r="E84" s="41" t="s">
        <v>586</v>
      </c>
      <c r="F84" s="40" t="s">
        <v>587</v>
      </c>
      <c r="G84" s="1" t="s">
        <v>110</v>
      </c>
      <c r="H84" s="1" t="s">
        <v>110</v>
      </c>
      <c r="I84" s="1" t="s">
        <v>110</v>
      </c>
      <c r="J84" s="1" t="s">
        <v>110</v>
      </c>
      <c r="K84" s="1" t="s">
        <v>110</v>
      </c>
      <c r="L84" s="1" t="s">
        <v>110</v>
      </c>
      <c r="M84" s="1" t="s">
        <v>110</v>
      </c>
      <c r="N84" s="1" t="s">
        <v>110</v>
      </c>
      <c r="O84" s="1" t="s">
        <v>110</v>
      </c>
      <c r="P84" s="1" t="s">
        <v>110</v>
      </c>
      <c r="Q84" s="1" t="s">
        <v>110</v>
      </c>
      <c r="R84" s="1" t="s">
        <v>110</v>
      </c>
      <c r="S84" s="1" t="s">
        <v>110</v>
      </c>
      <c r="T84" s="1" t="s">
        <v>110</v>
      </c>
      <c r="U84" s="1" t="s">
        <v>110</v>
      </c>
      <c r="V84" s="1" t="s">
        <v>110</v>
      </c>
      <c r="W84" s="1" t="s">
        <v>110</v>
      </c>
      <c r="X84" s="1" t="s">
        <v>110</v>
      </c>
      <c r="Y84" s="1" t="s">
        <v>110</v>
      </c>
      <c r="Z84" s="1" t="s">
        <v>110</v>
      </c>
      <c r="AA84" s="1" t="s">
        <v>110</v>
      </c>
      <c r="AB84" s="1" t="s">
        <v>110</v>
      </c>
      <c r="AC84" s="1" t="s">
        <v>110</v>
      </c>
      <c r="AD84" s="1" t="s">
        <v>110</v>
      </c>
    </row>
    <row r="85" spans="1:30" ht="13.5" customHeight="1">
      <c r="A85" s="43"/>
      <c r="B85" s="1" t="s">
        <v>394</v>
      </c>
      <c r="E85" s="41"/>
      <c r="F85" s="40"/>
      <c r="G85" s="1" t="s">
        <v>110</v>
      </c>
      <c r="H85" s="1" t="s">
        <v>110</v>
      </c>
      <c r="I85" s="1" t="s">
        <v>110</v>
      </c>
      <c r="J85" s="1" t="s">
        <v>110</v>
      </c>
      <c r="K85" s="1" t="s">
        <v>110</v>
      </c>
      <c r="L85" s="1" t="s">
        <v>110</v>
      </c>
      <c r="M85" s="1" t="s">
        <v>110</v>
      </c>
      <c r="N85" s="1" t="s">
        <v>110</v>
      </c>
      <c r="O85" s="1" t="s">
        <v>110</v>
      </c>
      <c r="P85" s="1" t="s">
        <v>110</v>
      </c>
      <c r="Q85" s="1" t="s">
        <v>110</v>
      </c>
      <c r="R85" s="1" t="s">
        <v>110</v>
      </c>
      <c r="S85" s="1" t="s">
        <v>110</v>
      </c>
      <c r="T85" s="1" t="s">
        <v>110</v>
      </c>
      <c r="U85" s="1" t="s">
        <v>110</v>
      </c>
      <c r="V85" s="1" t="s">
        <v>110</v>
      </c>
      <c r="W85" s="1" t="s">
        <v>110</v>
      </c>
      <c r="X85" s="1" t="s">
        <v>110</v>
      </c>
      <c r="Y85" s="1" t="s">
        <v>110</v>
      </c>
      <c r="Z85" s="1" t="s">
        <v>110</v>
      </c>
      <c r="AA85" s="1" t="s">
        <v>110</v>
      </c>
      <c r="AB85" s="1" t="s">
        <v>110</v>
      </c>
      <c r="AC85" s="1" t="s">
        <v>110</v>
      </c>
      <c r="AD85" s="1" t="s">
        <v>110</v>
      </c>
    </row>
    <row r="86" spans="1:30" ht="13.5" customHeight="1">
      <c r="A86" s="45" t="str">
        <f>HYPERLINK("http://quest.rowiki.jp/?MidgardCamp#Dande2","魔王モロク追跡
(ﾀﾞﾝﾃﾞﾘｵﾝ2部)")</f>
        <v>魔王モロク追跡
(ﾀﾞﾝﾃﾞﾘｵﾝ2部)</v>
      </c>
      <c r="B86" s="1" t="s">
        <v>608</v>
      </c>
      <c r="E86" s="14" t="s">
        <v>588</v>
      </c>
      <c r="F86" s="14" t="s">
        <v>589</v>
      </c>
      <c r="G86" s="1" t="s">
        <v>110</v>
      </c>
      <c r="H86" s="1" t="s">
        <v>110</v>
      </c>
      <c r="I86" s="1" t="s">
        <v>110</v>
      </c>
      <c r="J86" s="1" t="s">
        <v>110</v>
      </c>
      <c r="K86" s="1" t="s">
        <v>110</v>
      </c>
      <c r="L86" s="1" t="s">
        <v>110</v>
      </c>
      <c r="M86" s="1" t="s">
        <v>110</v>
      </c>
      <c r="N86" s="1" t="s">
        <v>110</v>
      </c>
      <c r="O86" s="1" t="s">
        <v>110</v>
      </c>
      <c r="P86" s="1" t="s">
        <v>110</v>
      </c>
      <c r="Q86" s="1" t="s">
        <v>110</v>
      </c>
      <c r="R86" s="1" t="s">
        <v>110</v>
      </c>
      <c r="S86" s="1" t="s">
        <v>110</v>
      </c>
      <c r="T86" s="1" t="s">
        <v>110</v>
      </c>
      <c r="U86" s="1" t="s">
        <v>110</v>
      </c>
      <c r="V86" s="1" t="s">
        <v>110</v>
      </c>
      <c r="W86" s="1" t="s">
        <v>110</v>
      </c>
      <c r="X86" s="1" t="s">
        <v>110</v>
      </c>
      <c r="Y86" s="1" t="s">
        <v>110</v>
      </c>
      <c r="Z86" s="1" t="s">
        <v>110</v>
      </c>
      <c r="AA86" s="1" t="s">
        <v>110</v>
      </c>
      <c r="AB86" s="1" t="s">
        <v>110</v>
      </c>
      <c r="AC86" s="1" t="s">
        <v>110</v>
      </c>
      <c r="AD86" s="1" t="s">
        <v>110</v>
      </c>
    </row>
    <row r="87" spans="1:30" ht="13.5">
      <c r="A87" s="46"/>
      <c r="B87" s="1" t="s">
        <v>549</v>
      </c>
      <c r="E87" s="26" t="s">
        <v>550</v>
      </c>
      <c r="F87" s="14" t="s">
        <v>551</v>
      </c>
      <c r="G87" s="1" t="s">
        <v>110</v>
      </c>
      <c r="H87" s="1" t="s">
        <v>110</v>
      </c>
      <c r="I87" s="1" t="s">
        <v>110</v>
      </c>
      <c r="J87" s="1" t="s">
        <v>110</v>
      </c>
      <c r="K87" s="1" t="s">
        <v>110</v>
      </c>
      <c r="L87" s="1" t="s">
        <v>110</v>
      </c>
      <c r="M87" s="1" t="s">
        <v>110</v>
      </c>
      <c r="N87" s="1" t="s">
        <v>110</v>
      </c>
      <c r="O87" s="1" t="s">
        <v>110</v>
      </c>
      <c r="P87" s="1" t="s">
        <v>110</v>
      </c>
      <c r="Q87" s="1" t="s">
        <v>110</v>
      </c>
      <c r="R87" s="1" t="s">
        <v>110</v>
      </c>
      <c r="S87" s="1" t="s">
        <v>110</v>
      </c>
      <c r="T87" s="1" t="s">
        <v>110</v>
      </c>
      <c r="U87" s="1" t="s">
        <v>110</v>
      </c>
      <c r="V87" s="1" t="s">
        <v>110</v>
      </c>
      <c r="W87" s="1" t="s">
        <v>110</v>
      </c>
      <c r="X87" s="1" t="s">
        <v>110</v>
      </c>
      <c r="Y87" s="1" t="s">
        <v>110</v>
      </c>
      <c r="Z87" s="1" t="s">
        <v>110</v>
      </c>
      <c r="AA87" s="1" t="s">
        <v>110</v>
      </c>
      <c r="AB87" s="1" t="s">
        <v>110</v>
      </c>
      <c r="AC87" s="1" t="s">
        <v>110</v>
      </c>
      <c r="AD87" s="1" t="s">
        <v>110</v>
      </c>
    </row>
    <row r="88" spans="1:30" ht="27">
      <c r="A88" s="25" t="str">
        <f>HYPERLINK("http://quest.rowiki.jp/?MidgardCamp#Report","三ヶ国への
報告書")</f>
        <v>三ヶ国への
報告書</v>
      </c>
      <c r="B88" s="1" t="s">
        <v>552</v>
      </c>
      <c r="E88" s="26" t="s">
        <v>550</v>
      </c>
      <c r="F88" s="14" t="s">
        <v>590</v>
      </c>
      <c r="G88" s="1" t="s">
        <v>110</v>
      </c>
      <c r="H88" s="1" t="s">
        <v>110</v>
      </c>
      <c r="I88" s="1" t="s">
        <v>110</v>
      </c>
      <c r="J88" s="1" t="s">
        <v>110</v>
      </c>
      <c r="K88" s="1" t="s">
        <v>110</v>
      </c>
      <c r="L88" s="1" t="s">
        <v>110</v>
      </c>
      <c r="M88" s="1" t="s">
        <v>110</v>
      </c>
      <c r="N88" s="1" t="s">
        <v>110</v>
      </c>
      <c r="O88" s="1" t="s">
        <v>110</v>
      </c>
      <c r="P88" s="1" t="s">
        <v>110</v>
      </c>
      <c r="Q88" s="1" t="s">
        <v>110</v>
      </c>
      <c r="R88" s="1" t="s">
        <v>110</v>
      </c>
      <c r="S88" s="1" t="s">
        <v>110</v>
      </c>
      <c r="T88" s="1" t="s">
        <v>110</v>
      </c>
      <c r="U88" s="1" t="s">
        <v>110</v>
      </c>
      <c r="V88" s="1" t="s">
        <v>110</v>
      </c>
      <c r="W88" s="1" t="s">
        <v>110</v>
      </c>
      <c r="X88" s="1" t="s">
        <v>110</v>
      </c>
      <c r="Y88" s="1" t="s">
        <v>110</v>
      </c>
      <c r="Z88" s="1" t="s">
        <v>110</v>
      </c>
      <c r="AA88" s="1" t="s">
        <v>110</v>
      </c>
      <c r="AB88" s="1" t="s">
        <v>110</v>
      </c>
      <c r="AC88" s="1" t="s">
        <v>110</v>
      </c>
      <c r="AD88" s="1" t="s">
        <v>110</v>
      </c>
    </row>
    <row r="89" spans="1:30" ht="13.5">
      <c r="A89" s="9" t="str">
        <f>HYPERLINK("http://quest.rowiki.jp/?MidgardCamp#Fairy","小さな妖精")</f>
        <v>小さな妖精</v>
      </c>
      <c r="B89" s="1" t="s">
        <v>554</v>
      </c>
      <c r="C89" s="1">
        <v>70</v>
      </c>
      <c r="E89" s="41" t="s">
        <v>605</v>
      </c>
      <c r="F89" s="40" t="s">
        <v>556</v>
      </c>
      <c r="G89" s="1" t="s">
        <v>110</v>
      </c>
      <c r="H89" s="1" t="s">
        <v>110</v>
      </c>
      <c r="I89" s="1" t="s">
        <v>110</v>
      </c>
      <c r="J89" s="1" t="s">
        <v>110</v>
      </c>
      <c r="K89" s="1" t="s">
        <v>110</v>
      </c>
      <c r="L89" s="1" t="s">
        <v>110</v>
      </c>
      <c r="M89" s="1" t="s">
        <v>110</v>
      </c>
      <c r="N89" s="1" t="s">
        <v>110</v>
      </c>
      <c r="O89" s="1" t="s">
        <v>110</v>
      </c>
      <c r="P89" s="1" t="s">
        <v>110</v>
      </c>
      <c r="Q89" s="1" t="s">
        <v>110</v>
      </c>
      <c r="R89" s="1" t="s">
        <v>110</v>
      </c>
      <c r="S89" s="1" t="s">
        <v>110</v>
      </c>
      <c r="T89" s="1" t="s">
        <v>110</v>
      </c>
      <c r="U89" s="1" t="s">
        <v>110</v>
      </c>
      <c r="V89" s="1" t="s">
        <v>110</v>
      </c>
      <c r="W89" s="1" t="s">
        <v>110</v>
      </c>
      <c r="X89" s="1" t="s">
        <v>110</v>
      </c>
      <c r="Y89" s="1" t="s">
        <v>110</v>
      </c>
      <c r="Z89" s="1" t="s">
        <v>110</v>
      </c>
      <c r="AA89" s="1" t="s">
        <v>110</v>
      </c>
      <c r="AB89" s="1" t="s">
        <v>110</v>
      </c>
      <c r="AC89" s="1" t="s">
        <v>110</v>
      </c>
      <c r="AD89" s="1" t="s">
        <v>110</v>
      </c>
    </row>
    <row r="90" spans="1:30" ht="13.5">
      <c r="A90" s="9" t="str">
        <f>HYPERLINK("http://quest.rowiki.jp/?MidgardCamp#Wooden","木の巨人")</f>
        <v>木の巨人</v>
      </c>
      <c r="B90" s="1" t="s">
        <v>554</v>
      </c>
      <c r="C90" s="1">
        <v>70</v>
      </c>
      <c r="E90" s="41"/>
      <c r="F90" s="40"/>
      <c r="G90" s="1" t="s">
        <v>110</v>
      </c>
      <c r="H90" s="1" t="s">
        <v>110</v>
      </c>
      <c r="I90" s="1" t="s">
        <v>110</v>
      </c>
      <c r="J90" s="1" t="s">
        <v>110</v>
      </c>
      <c r="K90" s="1" t="s">
        <v>110</v>
      </c>
      <c r="L90" s="1" t="s">
        <v>110</v>
      </c>
      <c r="M90" s="1" t="s">
        <v>110</v>
      </c>
      <c r="N90" s="1" t="s">
        <v>110</v>
      </c>
      <c r="O90" s="1" t="s">
        <v>110</v>
      </c>
      <c r="P90" s="1" t="s">
        <v>110</v>
      </c>
      <c r="Q90" s="1" t="s">
        <v>110</v>
      </c>
      <c r="R90" s="1" t="s">
        <v>110</v>
      </c>
      <c r="S90" s="1" t="s">
        <v>110</v>
      </c>
      <c r="T90" s="1" t="s">
        <v>110</v>
      </c>
      <c r="U90" s="1" t="s">
        <v>110</v>
      </c>
      <c r="V90" s="1" t="s">
        <v>110</v>
      </c>
      <c r="W90" s="1" t="s">
        <v>110</v>
      </c>
      <c r="X90" s="1" t="s">
        <v>110</v>
      </c>
      <c r="Y90" s="1" t="s">
        <v>110</v>
      </c>
      <c r="Z90" s="1" t="s">
        <v>110</v>
      </c>
      <c r="AA90" s="1" t="s">
        <v>110</v>
      </c>
      <c r="AB90" s="1" t="s">
        <v>110</v>
      </c>
      <c r="AC90" s="1" t="s">
        <v>110</v>
      </c>
      <c r="AD90" s="1" t="s">
        <v>110</v>
      </c>
    </row>
    <row r="91" ht="13.5">
      <c r="A91" s="7" t="s">
        <v>621</v>
      </c>
    </row>
    <row r="92" spans="1:30" ht="13.5">
      <c r="A92" s="33" t="str">
        <f>HYPERLINK("http://quest.rowiki.jp/?MidgardCamp#Ring_of_WiseKing","知恵の王の指輪")</f>
        <v>知恵の王の指輪</v>
      </c>
      <c r="B92" s="1" t="s">
        <v>622</v>
      </c>
      <c r="E92" s="26" t="s">
        <v>555</v>
      </c>
      <c r="F92" s="14" t="s">
        <v>623</v>
      </c>
      <c r="G92" s="1" t="s">
        <v>110</v>
      </c>
      <c r="H92" s="1" t="s">
        <v>110</v>
      </c>
      <c r="I92" s="1" t="s">
        <v>110</v>
      </c>
      <c r="J92" s="1" t="s">
        <v>110</v>
      </c>
      <c r="K92" s="1" t="s">
        <v>110</v>
      </c>
      <c r="L92" s="1" t="s">
        <v>110</v>
      </c>
      <c r="M92" s="1" t="s">
        <v>110</v>
      </c>
      <c r="N92" s="1" t="s">
        <v>110</v>
      </c>
      <c r="O92" s="1" t="s">
        <v>110</v>
      </c>
      <c r="P92" s="1" t="s">
        <v>110</v>
      </c>
      <c r="Q92" s="1" t="s">
        <v>110</v>
      </c>
      <c r="R92" s="1" t="s">
        <v>110</v>
      </c>
      <c r="S92" s="1" t="s">
        <v>110</v>
      </c>
      <c r="T92" s="1" t="s">
        <v>110</v>
      </c>
      <c r="U92" s="1" t="s">
        <v>110</v>
      </c>
      <c r="V92" s="1" t="s">
        <v>110</v>
      </c>
      <c r="W92" s="1" t="s">
        <v>110</v>
      </c>
      <c r="X92" s="1" t="s">
        <v>110</v>
      </c>
      <c r="Y92" s="1" t="s">
        <v>110</v>
      </c>
      <c r="Z92" s="1" t="s">
        <v>110</v>
      </c>
      <c r="AA92" s="1" t="s">
        <v>110</v>
      </c>
      <c r="AB92" s="1" t="s">
        <v>110</v>
      </c>
      <c r="AC92" s="1" t="s">
        <v>110</v>
      </c>
      <c r="AD92" s="1" t="s">
        <v>110</v>
      </c>
    </row>
    <row r="93" spans="1:30" ht="13.5">
      <c r="A93" s="9" t="str">
        <f>HYPERLINK("http://quest.rowiki.jp/?Splendide#Messenger","二つの種族")</f>
        <v>二つの種族</v>
      </c>
      <c r="B93" s="1" t="s">
        <v>624</v>
      </c>
      <c r="E93" s="26" t="s">
        <v>625</v>
      </c>
      <c r="F93" s="14" t="s">
        <v>626</v>
      </c>
      <c r="G93" s="1" t="s">
        <v>110</v>
      </c>
      <c r="H93" s="1" t="s">
        <v>110</v>
      </c>
      <c r="I93" s="1" t="s">
        <v>110</v>
      </c>
      <c r="J93" s="1" t="s">
        <v>110</v>
      </c>
      <c r="K93" s="1" t="s">
        <v>110</v>
      </c>
      <c r="L93" s="1" t="s">
        <v>110</v>
      </c>
      <c r="M93" s="1" t="s">
        <v>110</v>
      </c>
      <c r="N93" s="1" t="s">
        <v>110</v>
      </c>
      <c r="O93" s="1" t="s">
        <v>110</v>
      </c>
      <c r="P93" s="1" t="s">
        <v>110</v>
      </c>
      <c r="Q93" s="1" t="s">
        <v>110</v>
      </c>
      <c r="R93" s="1" t="s">
        <v>110</v>
      </c>
      <c r="S93" s="1" t="s">
        <v>110</v>
      </c>
      <c r="T93" s="1" t="s">
        <v>110</v>
      </c>
      <c r="U93" s="1" t="s">
        <v>110</v>
      </c>
      <c r="V93" s="1" t="s">
        <v>110</v>
      </c>
      <c r="W93" s="1" t="s">
        <v>110</v>
      </c>
      <c r="X93" s="1" t="s">
        <v>110</v>
      </c>
      <c r="Y93" s="1" t="s">
        <v>110</v>
      </c>
      <c r="Z93" s="1" t="s">
        <v>110</v>
      </c>
      <c r="AA93" s="1" t="s">
        <v>110</v>
      </c>
      <c r="AB93" s="1" t="s">
        <v>110</v>
      </c>
      <c r="AC93" s="1" t="s">
        <v>110</v>
      </c>
      <c r="AD93" s="1" t="s">
        <v>110</v>
      </c>
    </row>
    <row r="94" spans="1:30" ht="13.5">
      <c r="A94" s="9" t="str">
        <f>HYPERLINK("http://quest.rowiki.jp/?Splendide#Nydhegg","守護者")</f>
        <v>守護者</v>
      </c>
      <c r="B94" s="1" t="s">
        <v>627</v>
      </c>
      <c r="E94" s="41" t="s">
        <v>628</v>
      </c>
      <c r="F94" s="41"/>
      <c r="G94" s="1" t="s">
        <v>110</v>
      </c>
      <c r="H94" s="1" t="s">
        <v>110</v>
      </c>
      <c r="I94" s="1" t="s">
        <v>110</v>
      </c>
      <c r="J94" s="1" t="s">
        <v>110</v>
      </c>
      <c r="K94" s="1" t="s">
        <v>110</v>
      </c>
      <c r="L94" s="1" t="s">
        <v>110</v>
      </c>
      <c r="M94" s="1" t="s">
        <v>110</v>
      </c>
      <c r="N94" s="1" t="s">
        <v>110</v>
      </c>
      <c r="O94" s="1" t="s">
        <v>110</v>
      </c>
      <c r="P94" s="1" t="s">
        <v>110</v>
      </c>
      <c r="Q94" s="1" t="s">
        <v>110</v>
      </c>
      <c r="R94" s="1" t="s">
        <v>110</v>
      </c>
      <c r="S94" s="1" t="s">
        <v>110</v>
      </c>
      <c r="T94" s="1" t="s">
        <v>110</v>
      </c>
      <c r="U94" s="1" t="s">
        <v>110</v>
      </c>
      <c r="V94" s="1" t="s">
        <v>110</v>
      </c>
      <c r="W94" s="1" t="s">
        <v>110</v>
      </c>
      <c r="X94" s="1" t="s">
        <v>110</v>
      </c>
      <c r="Y94" s="1" t="s">
        <v>110</v>
      </c>
      <c r="Z94" s="1" t="s">
        <v>110</v>
      </c>
      <c r="AA94" s="1" t="s">
        <v>110</v>
      </c>
      <c r="AB94" s="1" t="s">
        <v>110</v>
      </c>
      <c r="AC94" s="1" t="s">
        <v>110</v>
      </c>
      <c r="AD94" s="1" t="s">
        <v>110</v>
      </c>
    </row>
    <row r="95" spans="1:30" ht="27">
      <c r="A95" s="25" t="str">
        <f>HYPERLINK("http://quest.rowiki.jp/?Manuk#RataHunt","マヌクの
モンスター討伐")</f>
        <v>マヌクの
モンスター討伐</v>
      </c>
      <c r="B95" s="1" t="s">
        <v>629</v>
      </c>
      <c r="E95" s="26" t="s">
        <v>630</v>
      </c>
      <c r="F95" s="14" t="s">
        <v>631</v>
      </c>
      <c r="G95" s="1" t="s">
        <v>110</v>
      </c>
      <c r="H95" s="1" t="s">
        <v>110</v>
      </c>
      <c r="I95" s="1" t="s">
        <v>110</v>
      </c>
      <c r="J95" s="1" t="s">
        <v>110</v>
      </c>
      <c r="K95" s="1" t="s">
        <v>110</v>
      </c>
      <c r="L95" s="1" t="s">
        <v>110</v>
      </c>
      <c r="M95" s="1" t="s">
        <v>110</v>
      </c>
      <c r="N95" s="1" t="s">
        <v>110</v>
      </c>
      <c r="O95" s="1" t="s">
        <v>110</v>
      </c>
      <c r="P95" s="1" t="s">
        <v>110</v>
      </c>
      <c r="Q95" s="1" t="s">
        <v>110</v>
      </c>
      <c r="R95" s="1" t="s">
        <v>110</v>
      </c>
      <c r="S95" s="1" t="s">
        <v>110</v>
      </c>
      <c r="T95" s="1" t="s">
        <v>110</v>
      </c>
      <c r="U95" s="1" t="s">
        <v>110</v>
      </c>
      <c r="V95" s="1" t="s">
        <v>110</v>
      </c>
      <c r="W95" s="1" t="s">
        <v>110</v>
      </c>
      <c r="X95" s="1" t="s">
        <v>110</v>
      </c>
      <c r="Y95" s="1" t="s">
        <v>110</v>
      </c>
      <c r="Z95" s="1" t="s">
        <v>110</v>
      </c>
      <c r="AA95" s="1" t="s">
        <v>110</v>
      </c>
      <c r="AB95" s="1" t="s">
        <v>110</v>
      </c>
      <c r="AC95" s="1" t="s">
        <v>110</v>
      </c>
      <c r="AD95" s="1" t="s">
        <v>110</v>
      </c>
    </row>
    <row r="96" spans="1:30" ht="13.5">
      <c r="A96" s="45" t="str">
        <f>HYPERLINK("http://quest.rowiki.jp/?Alberta#Boy","アルベルタの
少年")</f>
        <v>アルベルタの
少年</v>
      </c>
      <c r="B96" s="1" t="s">
        <v>758</v>
      </c>
      <c r="C96" s="44">
        <v>70</v>
      </c>
      <c r="D96" s="44"/>
      <c r="E96" s="41" t="s">
        <v>633</v>
      </c>
      <c r="F96" s="40" t="s">
        <v>634</v>
      </c>
      <c r="G96" s="1" t="s">
        <v>110</v>
      </c>
      <c r="H96" s="1" t="s">
        <v>110</v>
      </c>
      <c r="I96" s="1" t="s">
        <v>110</v>
      </c>
      <c r="J96" s="1" t="s">
        <v>110</v>
      </c>
      <c r="K96" s="1" t="s">
        <v>110</v>
      </c>
      <c r="L96" s="1" t="s">
        <v>110</v>
      </c>
      <c r="M96" s="1" t="s">
        <v>110</v>
      </c>
      <c r="N96" s="1" t="s">
        <v>110</v>
      </c>
      <c r="O96" s="1" t="s">
        <v>110</v>
      </c>
      <c r="P96" s="1" t="s">
        <v>110</v>
      </c>
      <c r="Q96" s="1" t="s">
        <v>110</v>
      </c>
      <c r="R96" s="1" t="s">
        <v>110</v>
      </c>
      <c r="S96" s="1" t="s">
        <v>110</v>
      </c>
      <c r="T96" s="1" t="s">
        <v>110</v>
      </c>
      <c r="U96" s="1" t="s">
        <v>110</v>
      </c>
      <c r="V96" s="1" t="s">
        <v>110</v>
      </c>
      <c r="W96" s="1" t="s">
        <v>110</v>
      </c>
      <c r="X96" s="1" t="s">
        <v>110</v>
      </c>
      <c r="Y96" s="1" t="s">
        <v>110</v>
      </c>
      <c r="Z96" s="1" t="s">
        <v>110</v>
      </c>
      <c r="AA96" s="1" t="s">
        <v>110</v>
      </c>
      <c r="AB96" s="1" t="s">
        <v>110</v>
      </c>
      <c r="AC96" s="1" t="s">
        <v>110</v>
      </c>
      <c r="AD96" s="1" t="s">
        <v>110</v>
      </c>
    </row>
    <row r="97" spans="1:30" ht="13.5">
      <c r="A97" s="45"/>
      <c r="B97" s="1" t="s">
        <v>755</v>
      </c>
      <c r="C97" s="44"/>
      <c r="D97" s="44"/>
      <c r="E97" s="41"/>
      <c r="F97" s="40"/>
      <c r="G97" s="1" t="s">
        <v>110</v>
      </c>
      <c r="H97" s="1" t="s">
        <v>110</v>
      </c>
      <c r="I97" s="1" t="s">
        <v>110</v>
      </c>
      <c r="J97" s="1" t="s">
        <v>110</v>
      </c>
      <c r="K97" s="1" t="s">
        <v>110</v>
      </c>
      <c r="L97" s="1" t="s">
        <v>110</v>
      </c>
      <c r="M97" s="1" t="s">
        <v>110</v>
      </c>
      <c r="N97" s="1" t="s">
        <v>110</v>
      </c>
      <c r="O97" s="1" t="s">
        <v>110</v>
      </c>
      <c r="P97" s="1" t="s">
        <v>110</v>
      </c>
      <c r="Q97" s="1" t="s">
        <v>110</v>
      </c>
      <c r="R97" s="1" t="s">
        <v>110</v>
      </c>
      <c r="S97" s="1" t="s">
        <v>110</v>
      </c>
      <c r="T97" s="1" t="s">
        <v>110</v>
      </c>
      <c r="U97" s="1" t="s">
        <v>110</v>
      </c>
      <c r="V97" s="1" t="s">
        <v>110</v>
      </c>
      <c r="W97" s="1" t="s">
        <v>110</v>
      </c>
      <c r="X97" s="1" t="s">
        <v>110</v>
      </c>
      <c r="Y97" s="1" t="s">
        <v>110</v>
      </c>
      <c r="Z97" s="1" t="s">
        <v>110</v>
      </c>
      <c r="AA97" s="1" t="s">
        <v>110</v>
      </c>
      <c r="AB97" s="1" t="s">
        <v>110</v>
      </c>
      <c r="AC97" s="1" t="s">
        <v>110</v>
      </c>
      <c r="AD97" s="1" t="s">
        <v>110</v>
      </c>
    </row>
    <row r="98" spans="1:30" ht="13.5">
      <c r="A98" s="45"/>
      <c r="B98" s="1" t="s">
        <v>632</v>
      </c>
      <c r="C98" s="44"/>
      <c r="D98" s="44"/>
      <c r="E98" s="41"/>
      <c r="F98" s="40"/>
      <c r="G98" s="1" t="s">
        <v>110</v>
      </c>
      <c r="H98" s="1" t="s">
        <v>110</v>
      </c>
      <c r="I98" s="1" t="s">
        <v>110</v>
      </c>
      <c r="J98" s="1" t="s">
        <v>110</v>
      </c>
      <c r="K98" s="1" t="s">
        <v>110</v>
      </c>
      <c r="L98" s="1" t="s">
        <v>110</v>
      </c>
      <c r="M98" s="1" t="s">
        <v>110</v>
      </c>
      <c r="N98" s="1" t="s">
        <v>110</v>
      </c>
      <c r="O98" s="1" t="s">
        <v>110</v>
      </c>
      <c r="P98" s="1" t="s">
        <v>110</v>
      </c>
      <c r="Q98" s="1" t="s">
        <v>110</v>
      </c>
      <c r="R98" s="1" t="s">
        <v>110</v>
      </c>
      <c r="S98" s="1" t="s">
        <v>110</v>
      </c>
      <c r="T98" s="1" t="s">
        <v>110</v>
      </c>
      <c r="U98" s="1" t="s">
        <v>110</v>
      </c>
      <c r="V98" s="1" t="s">
        <v>110</v>
      </c>
      <c r="W98" s="1" t="s">
        <v>110</v>
      </c>
      <c r="X98" s="1" t="s">
        <v>110</v>
      </c>
      <c r="Y98" s="1" t="s">
        <v>110</v>
      </c>
      <c r="Z98" s="1" t="s">
        <v>110</v>
      </c>
      <c r="AA98" s="1" t="s">
        <v>110</v>
      </c>
      <c r="AB98" s="1" t="s">
        <v>110</v>
      </c>
      <c r="AC98" s="1" t="s">
        <v>110</v>
      </c>
      <c r="AD98" s="1" t="s">
        <v>110</v>
      </c>
    </row>
    <row r="99" spans="1:30" ht="13.5">
      <c r="A99" s="45"/>
      <c r="B99" s="1" t="s">
        <v>635</v>
      </c>
      <c r="C99" s="44"/>
      <c r="D99" s="44"/>
      <c r="E99" s="41"/>
      <c r="F99" s="40"/>
      <c r="G99" s="1" t="s">
        <v>110</v>
      </c>
      <c r="H99" s="1" t="s">
        <v>110</v>
      </c>
      <c r="I99" s="1" t="s">
        <v>110</v>
      </c>
      <c r="J99" s="1" t="s">
        <v>110</v>
      </c>
      <c r="K99" s="1" t="s">
        <v>110</v>
      </c>
      <c r="L99" s="1" t="s">
        <v>110</v>
      </c>
      <c r="M99" s="1" t="s">
        <v>110</v>
      </c>
      <c r="N99" s="1" t="s">
        <v>110</v>
      </c>
      <c r="O99" s="1" t="s">
        <v>110</v>
      </c>
      <c r="P99" s="1" t="s">
        <v>110</v>
      </c>
      <c r="Q99" s="1" t="s">
        <v>110</v>
      </c>
      <c r="R99" s="1" t="s">
        <v>110</v>
      </c>
      <c r="S99" s="1" t="s">
        <v>110</v>
      </c>
      <c r="T99" s="1" t="s">
        <v>110</v>
      </c>
      <c r="U99" s="1" t="s">
        <v>110</v>
      </c>
      <c r="V99" s="1" t="s">
        <v>110</v>
      </c>
      <c r="W99" s="1" t="s">
        <v>110</v>
      </c>
      <c r="X99" s="1" t="s">
        <v>110</v>
      </c>
      <c r="Y99" s="1" t="s">
        <v>110</v>
      </c>
      <c r="Z99" s="1" t="s">
        <v>110</v>
      </c>
      <c r="AA99" s="1" t="s">
        <v>110</v>
      </c>
      <c r="AB99" s="1" t="s">
        <v>110</v>
      </c>
      <c r="AC99" s="1" t="s">
        <v>110</v>
      </c>
      <c r="AD99" s="1" t="s">
        <v>110</v>
      </c>
    </row>
    <row r="100" spans="1:30" ht="13.5">
      <c r="A100" s="45"/>
      <c r="B100" s="1" t="s">
        <v>756</v>
      </c>
      <c r="C100" s="44"/>
      <c r="D100" s="44"/>
      <c r="E100" s="41"/>
      <c r="F100" s="40"/>
      <c r="G100" s="1" t="s">
        <v>110</v>
      </c>
      <c r="H100" s="1" t="s">
        <v>110</v>
      </c>
      <c r="I100" s="1" t="s">
        <v>110</v>
      </c>
      <c r="J100" s="1" t="s">
        <v>110</v>
      </c>
      <c r="K100" s="1" t="s">
        <v>110</v>
      </c>
      <c r="L100" s="1" t="s">
        <v>110</v>
      </c>
      <c r="M100" s="1" t="s">
        <v>110</v>
      </c>
      <c r="N100" s="1" t="s">
        <v>110</v>
      </c>
      <c r="O100" s="1" t="s">
        <v>110</v>
      </c>
      <c r="P100" s="1" t="s">
        <v>110</v>
      </c>
      <c r="Q100" s="1" t="s">
        <v>110</v>
      </c>
      <c r="R100" s="1" t="s">
        <v>110</v>
      </c>
      <c r="S100" s="1" t="s">
        <v>110</v>
      </c>
      <c r="T100" s="1" t="s">
        <v>110</v>
      </c>
      <c r="U100" s="1" t="s">
        <v>110</v>
      </c>
      <c r="V100" s="1" t="s">
        <v>110</v>
      </c>
      <c r="W100" s="1" t="s">
        <v>110</v>
      </c>
      <c r="X100" s="1" t="s">
        <v>110</v>
      </c>
      <c r="Y100" s="1" t="s">
        <v>110</v>
      </c>
      <c r="Z100" s="1" t="s">
        <v>110</v>
      </c>
      <c r="AA100" s="1" t="s">
        <v>110</v>
      </c>
      <c r="AB100" s="1" t="s">
        <v>110</v>
      </c>
      <c r="AC100" s="1" t="s">
        <v>110</v>
      </c>
      <c r="AD100" s="1" t="s">
        <v>110</v>
      </c>
    </row>
    <row r="101" ht="13.5">
      <c r="A101" s="7" t="s">
        <v>860</v>
      </c>
    </row>
    <row r="102" spans="1:30" ht="13.5">
      <c r="A102" s="22" t="str">
        <f>HYPERLINK("http://quest.rowiki.jp/?Brasilis#ghost","トイレのオバケ")</f>
        <v>トイレのオバケ</v>
      </c>
      <c r="B102" s="1" t="s">
        <v>857</v>
      </c>
      <c r="C102" s="1">
        <v>40</v>
      </c>
      <c r="E102" s="26"/>
      <c r="F102" s="14" t="s">
        <v>858</v>
      </c>
      <c r="G102" s="1" t="s">
        <v>110</v>
      </c>
      <c r="H102" s="1" t="s">
        <v>110</v>
      </c>
      <c r="I102" s="1" t="s">
        <v>110</v>
      </c>
      <c r="J102" s="1" t="s">
        <v>110</v>
      </c>
      <c r="K102" s="1" t="s">
        <v>110</v>
      </c>
      <c r="L102" s="1" t="s">
        <v>110</v>
      </c>
      <c r="M102" s="1" t="s">
        <v>110</v>
      </c>
      <c r="N102" s="1" t="s">
        <v>110</v>
      </c>
      <c r="O102" s="1" t="s">
        <v>110</v>
      </c>
      <c r="P102" s="1" t="s">
        <v>110</v>
      </c>
      <c r="Q102" s="1" t="s">
        <v>110</v>
      </c>
      <c r="R102" s="1" t="s">
        <v>110</v>
      </c>
      <c r="S102" s="1" t="s">
        <v>110</v>
      </c>
      <c r="T102" s="1" t="s">
        <v>110</v>
      </c>
      <c r="U102" s="1" t="s">
        <v>110</v>
      </c>
      <c r="V102" s="1" t="s">
        <v>110</v>
      </c>
      <c r="W102" s="1" t="s">
        <v>110</v>
      </c>
      <c r="X102" s="1" t="s">
        <v>110</v>
      </c>
      <c r="Y102" s="1" t="s">
        <v>110</v>
      </c>
      <c r="Z102" s="1" t="s">
        <v>110</v>
      </c>
      <c r="AA102" s="1" t="s">
        <v>110</v>
      </c>
      <c r="AB102" s="1" t="s">
        <v>110</v>
      </c>
      <c r="AC102" s="1" t="s">
        <v>110</v>
      </c>
      <c r="AD102" s="1" t="s">
        <v>110</v>
      </c>
    </row>
    <row r="103" spans="1:30" ht="13.5">
      <c r="A103" s="22" t="str">
        <f>HYPERLINK("http://quest.rowiki.jp/?Brasilis#garana","ガラナ")</f>
        <v>ガラナ</v>
      </c>
      <c r="B103" s="1" t="s">
        <v>886</v>
      </c>
      <c r="E103" s="26" t="s">
        <v>859</v>
      </c>
      <c r="F103" s="16">
        <v>187161</v>
      </c>
      <c r="G103" s="1" t="s">
        <v>110</v>
      </c>
      <c r="H103" s="1" t="s">
        <v>110</v>
      </c>
      <c r="I103" s="1" t="s">
        <v>110</v>
      </c>
      <c r="J103" s="1" t="s">
        <v>110</v>
      </c>
      <c r="K103" s="1" t="s">
        <v>110</v>
      </c>
      <c r="L103" s="1" t="s">
        <v>110</v>
      </c>
      <c r="M103" s="1" t="s">
        <v>110</v>
      </c>
      <c r="N103" s="1" t="s">
        <v>110</v>
      </c>
      <c r="O103" s="1" t="s">
        <v>110</v>
      </c>
      <c r="P103" s="1" t="s">
        <v>110</v>
      </c>
      <c r="Q103" s="1" t="s">
        <v>110</v>
      </c>
      <c r="R103" s="1" t="s">
        <v>110</v>
      </c>
      <c r="S103" s="1" t="s">
        <v>110</v>
      </c>
      <c r="T103" s="1" t="s">
        <v>110</v>
      </c>
      <c r="U103" s="1" t="s">
        <v>110</v>
      </c>
      <c r="V103" s="1" t="s">
        <v>110</v>
      </c>
      <c r="W103" s="1" t="s">
        <v>110</v>
      </c>
      <c r="X103" s="1" t="s">
        <v>110</v>
      </c>
      <c r="Y103" s="1" t="s">
        <v>110</v>
      </c>
      <c r="Z103" s="1" t="s">
        <v>110</v>
      </c>
      <c r="AA103" s="1" t="s">
        <v>110</v>
      </c>
      <c r="AB103" s="1" t="s">
        <v>110</v>
      </c>
      <c r="AC103" s="1" t="s">
        <v>110</v>
      </c>
      <c r="AD103" s="1" t="s">
        <v>110</v>
      </c>
    </row>
    <row r="104" spans="1:30" ht="13.5">
      <c r="A104" s="22" t="str">
        <f>HYPERLINK("http://quest.rowiki.jp/?Brasilis#waterlily","幸運の睡蓮")</f>
        <v>幸運の睡蓮</v>
      </c>
      <c r="B104" s="1" t="s">
        <v>887</v>
      </c>
      <c r="E104" s="26" t="s">
        <v>859</v>
      </c>
      <c r="F104" s="16">
        <v>203285</v>
      </c>
      <c r="G104" s="1" t="s">
        <v>110</v>
      </c>
      <c r="H104" s="1" t="s">
        <v>110</v>
      </c>
      <c r="I104" s="1" t="s">
        <v>110</v>
      </c>
      <c r="J104" s="1" t="s">
        <v>110</v>
      </c>
      <c r="K104" s="1" t="s">
        <v>110</v>
      </c>
      <c r="L104" s="1" t="s">
        <v>110</v>
      </c>
      <c r="M104" s="1" t="s">
        <v>110</v>
      </c>
      <c r="N104" s="1" t="s">
        <v>110</v>
      </c>
      <c r="O104" s="1" t="s">
        <v>110</v>
      </c>
      <c r="P104" s="1" t="s">
        <v>110</v>
      </c>
      <c r="Q104" s="1" t="s">
        <v>110</v>
      </c>
      <c r="R104" s="1" t="s">
        <v>110</v>
      </c>
      <c r="S104" s="1" t="s">
        <v>110</v>
      </c>
      <c r="T104" s="1" t="s">
        <v>110</v>
      </c>
      <c r="U104" s="1" t="s">
        <v>110</v>
      </c>
      <c r="V104" s="1" t="s">
        <v>110</v>
      </c>
      <c r="W104" s="1" t="s">
        <v>110</v>
      </c>
      <c r="X104" s="1" t="s">
        <v>110</v>
      </c>
      <c r="Y104" s="1" t="s">
        <v>110</v>
      </c>
      <c r="Z104" s="1" t="s">
        <v>110</v>
      </c>
      <c r="AA104" s="1" t="s">
        <v>110</v>
      </c>
      <c r="AB104" s="1" t="s">
        <v>110</v>
      </c>
      <c r="AC104" s="1" t="s">
        <v>110</v>
      </c>
      <c r="AD104" s="1" t="s">
        <v>110</v>
      </c>
    </row>
    <row r="456" spans="34:42" ht="13.5">
      <c r="AH456"/>
      <c r="AI456"/>
      <c r="AJ456"/>
      <c r="AK456"/>
      <c r="AL456"/>
      <c r="AM456"/>
      <c r="AN456"/>
      <c r="AO456"/>
      <c r="AP456"/>
    </row>
    <row r="457" spans="34:42" ht="13.5">
      <c r="AH457"/>
      <c r="AI457"/>
      <c r="AJ457"/>
      <c r="AK457"/>
      <c r="AL457"/>
      <c r="AM457"/>
      <c r="AN457"/>
      <c r="AO457"/>
      <c r="AP457"/>
    </row>
    <row r="458" spans="34:42" ht="13.5">
      <c r="AH458"/>
      <c r="AI458"/>
      <c r="AJ458"/>
      <c r="AK458"/>
      <c r="AL458"/>
      <c r="AM458"/>
      <c r="AN458"/>
      <c r="AO458"/>
      <c r="AP458"/>
    </row>
    <row r="459" spans="34:42" ht="13.5">
      <c r="AH459"/>
      <c r="AI459"/>
      <c r="AJ459"/>
      <c r="AK459"/>
      <c r="AL459"/>
      <c r="AM459"/>
      <c r="AN459"/>
      <c r="AO459"/>
      <c r="AP459"/>
    </row>
    <row r="460" spans="34:42" ht="13.5">
      <c r="AH460"/>
      <c r="AI460"/>
      <c r="AJ460"/>
      <c r="AK460"/>
      <c r="AL460"/>
      <c r="AM460"/>
      <c r="AN460"/>
      <c r="AO460"/>
      <c r="AP460"/>
    </row>
    <row r="461" spans="34:42" ht="13.5">
      <c r="AH461"/>
      <c r="AI461"/>
      <c r="AJ461"/>
      <c r="AK461"/>
      <c r="AL461"/>
      <c r="AM461"/>
      <c r="AN461"/>
      <c r="AO461"/>
      <c r="AP461"/>
    </row>
    <row r="462" spans="34:42" ht="13.5">
      <c r="AH462"/>
      <c r="AI462"/>
      <c r="AJ462"/>
      <c r="AK462"/>
      <c r="AL462"/>
      <c r="AM462"/>
      <c r="AN462"/>
      <c r="AO462"/>
      <c r="AP462"/>
    </row>
    <row r="463" spans="34:42" ht="13.5">
      <c r="AH463"/>
      <c r="AI463"/>
      <c r="AJ463"/>
      <c r="AK463"/>
      <c r="AL463"/>
      <c r="AM463"/>
      <c r="AN463"/>
      <c r="AO463"/>
      <c r="AP463"/>
    </row>
    <row r="464" spans="34:42" ht="13.5">
      <c r="AH464"/>
      <c r="AI464"/>
      <c r="AJ464"/>
      <c r="AK464"/>
      <c r="AL464"/>
      <c r="AM464"/>
      <c r="AN464"/>
      <c r="AO464"/>
      <c r="AP464"/>
    </row>
    <row r="465" spans="34:42" ht="13.5">
      <c r="AH465"/>
      <c r="AI465"/>
      <c r="AJ465"/>
      <c r="AK465"/>
      <c r="AL465"/>
      <c r="AM465"/>
      <c r="AN465"/>
      <c r="AO465"/>
      <c r="AP465"/>
    </row>
    <row r="466" spans="34:42" ht="13.5">
      <c r="AH466"/>
      <c r="AI466"/>
      <c r="AJ466"/>
      <c r="AK466"/>
      <c r="AL466"/>
      <c r="AM466"/>
      <c r="AN466"/>
      <c r="AO466"/>
      <c r="AP466"/>
    </row>
    <row r="467" spans="34:42" ht="13.5">
      <c r="AH467"/>
      <c r="AI467"/>
      <c r="AJ467"/>
      <c r="AK467"/>
      <c r="AL467"/>
      <c r="AM467"/>
      <c r="AN467"/>
      <c r="AO467"/>
      <c r="AP467"/>
    </row>
    <row r="468" spans="34:42" ht="13.5">
      <c r="AH468"/>
      <c r="AI468"/>
      <c r="AJ468"/>
      <c r="AK468"/>
      <c r="AL468"/>
      <c r="AM468"/>
      <c r="AN468"/>
      <c r="AO468"/>
      <c r="AP468"/>
    </row>
    <row r="469" spans="34:42" ht="13.5">
      <c r="AH469"/>
      <c r="AI469"/>
      <c r="AJ469"/>
      <c r="AK469"/>
      <c r="AL469"/>
      <c r="AM469"/>
      <c r="AN469"/>
      <c r="AO469"/>
      <c r="AP469"/>
    </row>
    <row r="501" spans="7:85" ht="13.5">
      <c r="G501" t="s">
        <v>295</v>
      </c>
      <c r="H501" t="s">
        <v>18</v>
      </c>
      <c r="I501" t="s">
        <v>90</v>
      </c>
      <c r="J501" t="s">
        <v>97</v>
      </c>
      <c r="K501" t="s">
        <v>68</v>
      </c>
      <c r="L501" t="s">
        <v>9</v>
      </c>
      <c r="M501" t="s">
        <v>10</v>
      </c>
      <c r="N501" t="s">
        <v>11</v>
      </c>
      <c r="O501" t="s">
        <v>12</v>
      </c>
      <c r="P501" t="s">
        <v>296</v>
      </c>
      <c r="Q501" t="s">
        <v>297</v>
      </c>
      <c r="R501" t="s">
        <v>298</v>
      </c>
      <c r="S501" t="s">
        <v>299</v>
      </c>
      <c r="T501" t="s">
        <v>96</v>
      </c>
      <c r="U501" t="s">
        <v>117</v>
      </c>
      <c r="V501" s="14" t="s">
        <v>397</v>
      </c>
      <c r="W501" s="14" t="s">
        <v>529</v>
      </c>
      <c r="X501" s="1" t="s">
        <v>614</v>
      </c>
      <c r="Y501" s="1" t="s">
        <v>615</v>
      </c>
      <c r="Z501" s="14" t="s">
        <v>636</v>
      </c>
      <c r="AA501" s="1" t="s">
        <v>637</v>
      </c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  <c r="AR501"/>
      <c r="AS501"/>
      <c r="AT501"/>
      <c r="AU501"/>
      <c r="AV501"/>
      <c r="AW501"/>
      <c r="AX501"/>
      <c r="AY501"/>
      <c r="AZ501"/>
      <c r="BA501"/>
      <c r="BB501"/>
      <c r="BC501"/>
      <c r="BD501"/>
      <c r="BE501"/>
      <c r="BF501"/>
      <c r="BG501"/>
      <c r="BH501"/>
      <c r="BI501"/>
      <c r="BJ501"/>
      <c r="BK501"/>
      <c r="BL501"/>
      <c r="BM501"/>
      <c r="BN501"/>
      <c r="BO501"/>
      <c r="BP501"/>
      <c r="BQ501"/>
      <c r="BR501"/>
      <c r="BS501"/>
      <c r="BT501"/>
      <c r="BU501"/>
      <c r="BV501"/>
      <c r="BW501"/>
      <c r="BX501"/>
      <c r="BY501"/>
      <c r="BZ501"/>
      <c r="CA501"/>
      <c r="CB501"/>
      <c r="CC501"/>
      <c r="CD501"/>
      <c r="CE501"/>
      <c r="CF501"/>
      <c r="CG501"/>
    </row>
    <row r="502" spans="7:85" ht="13.5">
      <c r="G502">
        <v>1</v>
      </c>
      <c r="H502" t="s">
        <v>19</v>
      </c>
      <c r="I502" t="s">
        <v>113</v>
      </c>
      <c r="J502" t="s">
        <v>111</v>
      </c>
      <c r="K502" t="s">
        <v>111</v>
      </c>
      <c r="L502" t="s">
        <v>111</v>
      </c>
      <c r="M502" t="s">
        <v>111</v>
      </c>
      <c r="N502" t="s">
        <v>111</v>
      </c>
      <c r="O502" t="s">
        <v>111</v>
      </c>
      <c r="P502" t="s">
        <v>111</v>
      </c>
      <c r="Q502" t="s">
        <v>111</v>
      </c>
      <c r="R502" t="s">
        <v>111</v>
      </c>
      <c r="S502" t="s">
        <v>111</v>
      </c>
      <c r="T502" t="s">
        <v>112</v>
      </c>
      <c r="U502" t="s">
        <v>111</v>
      </c>
      <c r="V502" t="s">
        <v>399</v>
      </c>
      <c r="W502" t="s">
        <v>399</v>
      </c>
      <c r="X502" t="s">
        <v>399</v>
      </c>
      <c r="Y502" t="s">
        <v>399</v>
      </c>
      <c r="Z502" t="s">
        <v>638</v>
      </c>
      <c r="AA502" t="s">
        <v>111</v>
      </c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  <c r="AR502"/>
      <c r="AS502"/>
      <c r="AT502"/>
      <c r="AU502"/>
      <c r="AV502"/>
      <c r="AW502"/>
      <c r="AX502"/>
      <c r="AY502"/>
      <c r="AZ502"/>
      <c r="BA502"/>
      <c r="BB502"/>
      <c r="BC502"/>
      <c r="BD502"/>
      <c r="BE502"/>
      <c r="BF502"/>
      <c r="BG502"/>
      <c r="BH502"/>
      <c r="BI502"/>
      <c r="BJ502"/>
      <c r="BK502"/>
      <c r="BL502"/>
      <c r="BM502"/>
      <c r="BN502"/>
      <c r="BO502"/>
      <c r="BP502"/>
      <c r="BQ502"/>
      <c r="BR502"/>
      <c r="BS502"/>
      <c r="BT502"/>
      <c r="BU502"/>
      <c r="BV502"/>
      <c r="BW502"/>
      <c r="BX502"/>
      <c r="BY502"/>
      <c r="BZ502"/>
      <c r="CA502"/>
      <c r="CB502"/>
      <c r="CC502"/>
      <c r="CD502"/>
      <c r="CE502"/>
      <c r="CF502"/>
      <c r="CG502"/>
    </row>
    <row r="503" spans="7:51" ht="13.5">
      <c r="G503">
        <v>2</v>
      </c>
      <c r="H503" t="s">
        <v>23</v>
      </c>
      <c r="I503">
        <v>0</v>
      </c>
      <c r="J503" t="s">
        <v>113</v>
      </c>
      <c r="K503" t="s">
        <v>113</v>
      </c>
      <c r="L503" t="s">
        <v>113</v>
      </c>
      <c r="M503" t="s">
        <v>113</v>
      </c>
      <c r="N503" t="s">
        <v>113</v>
      </c>
      <c r="O503" t="s">
        <v>113</v>
      </c>
      <c r="P503" t="s">
        <v>113</v>
      </c>
      <c r="Q503" t="s">
        <v>113</v>
      </c>
      <c r="R503" t="s">
        <v>113</v>
      </c>
      <c r="S503" t="s">
        <v>113</v>
      </c>
      <c r="T503" t="s">
        <v>113</v>
      </c>
      <c r="U503" t="s">
        <v>113</v>
      </c>
      <c r="V503" t="s">
        <v>400</v>
      </c>
      <c r="W503" t="s">
        <v>400</v>
      </c>
      <c r="X503" t="s">
        <v>400</v>
      </c>
      <c r="Y503" t="s">
        <v>400</v>
      </c>
      <c r="Z503" t="s">
        <v>113</v>
      </c>
      <c r="AA503" t="s">
        <v>113</v>
      </c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  <c r="AR503"/>
      <c r="AS503"/>
      <c r="AT503"/>
      <c r="AU503"/>
      <c r="AV503"/>
      <c r="AW503"/>
      <c r="AX503"/>
      <c r="AY503"/>
    </row>
    <row r="504" spans="7:51" ht="13.5">
      <c r="G504">
        <v>3</v>
      </c>
      <c r="H504" t="s">
        <v>24</v>
      </c>
      <c r="I504">
        <v>1</v>
      </c>
      <c r="J504" t="s">
        <v>112</v>
      </c>
      <c r="K504" t="s">
        <v>114</v>
      </c>
      <c r="L504" t="s">
        <v>114</v>
      </c>
      <c r="M504" t="s">
        <v>114</v>
      </c>
      <c r="N504" t="s">
        <v>114</v>
      </c>
      <c r="O504" t="s">
        <v>114</v>
      </c>
      <c r="P504" t="s">
        <v>114</v>
      </c>
      <c r="Q504" t="s">
        <v>114</v>
      </c>
      <c r="R504" t="s">
        <v>114</v>
      </c>
      <c r="S504" t="s">
        <v>114</v>
      </c>
      <c r="U504" t="s">
        <v>114</v>
      </c>
      <c r="V504" t="s">
        <v>401</v>
      </c>
      <c r="W504" t="s">
        <v>401</v>
      </c>
      <c r="X504" t="s">
        <v>401</v>
      </c>
      <c r="Z504" t="s">
        <v>114</v>
      </c>
      <c r="AA504" t="s">
        <v>114</v>
      </c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  <c r="AR504"/>
      <c r="AS504"/>
      <c r="AT504"/>
      <c r="AU504"/>
      <c r="AV504"/>
      <c r="AW504"/>
      <c r="AX504"/>
      <c r="AY504"/>
    </row>
    <row r="505" spans="7:51" ht="13.5">
      <c r="G505">
        <v>4</v>
      </c>
      <c r="H505" t="s">
        <v>25</v>
      </c>
      <c r="I505">
        <v>2</v>
      </c>
      <c r="J505"/>
      <c r="K505" t="s">
        <v>72</v>
      </c>
      <c r="L505" t="s">
        <v>71</v>
      </c>
      <c r="M505" t="s">
        <v>531</v>
      </c>
      <c r="N505" t="s">
        <v>71</v>
      </c>
      <c r="O505" t="s">
        <v>71</v>
      </c>
      <c r="P505" t="s">
        <v>95</v>
      </c>
      <c r="Q505" t="s">
        <v>72</v>
      </c>
      <c r="R505" t="s">
        <v>72</v>
      </c>
      <c r="S505" t="s">
        <v>116</v>
      </c>
      <c r="U505" t="s">
        <v>116</v>
      </c>
      <c r="V505" s="1" t="s">
        <v>72</v>
      </c>
      <c r="W505" s="1" t="s">
        <v>72</v>
      </c>
      <c r="X505" s="1" t="s">
        <v>72</v>
      </c>
      <c r="Z505" t="s">
        <v>72</v>
      </c>
      <c r="AA505" t="s">
        <v>72</v>
      </c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  <c r="AR505"/>
      <c r="AS505"/>
      <c r="AT505"/>
      <c r="AU505"/>
      <c r="AV505"/>
      <c r="AW505"/>
      <c r="AX505"/>
      <c r="AY505"/>
    </row>
    <row r="506" spans="7:51" ht="13.5">
      <c r="G506">
        <v>5</v>
      </c>
      <c r="H506" t="s">
        <v>26</v>
      </c>
      <c r="I506">
        <v>3</v>
      </c>
      <c r="J506"/>
      <c r="K506" t="s">
        <v>98</v>
      </c>
      <c r="L506" t="s">
        <v>70</v>
      </c>
      <c r="M506" t="s">
        <v>109</v>
      </c>
      <c r="N506" t="s">
        <v>84</v>
      </c>
      <c r="O506" t="s">
        <v>94</v>
      </c>
      <c r="P506" t="s">
        <v>179</v>
      </c>
      <c r="Q506" t="s">
        <v>95</v>
      </c>
      <c r="R506" t="s">
        <v>90</v>
      </c>
      <c r="S506" t="s">
        <v>102</v>
      </c>
      <c r="U506" t="s">
        <v>118</v>
      </c>
      <c r="V506" t="s">
        <v>71</v>
      </c>
      <c r="W506" t="s">
        <v>530</v>
      </c>
      <c r="X506" s="1" t="s">
        <v>616</v>
      </c>
      <c r="Z506" t="s">
        <v>639</v>
      </c>
      <c r="AA506" t="s">
        <v>402</v>
      </c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  <c r="AR506"/>
      <c r="AS506"/>
      <c r="AT506"/>
      <c r="AU506"/>
      <c r="AV506"/>
      <c r="AW506"/>
      <c r="AX506"/>
      <c r="AY506"/>
    </row>
    <row r="507" spans="7:51" ht="13.5">
      <c r="G507">
        <v>6</v>
      </c>
      <c r="H507" t="s">
        <v>27</v>
      </c>
      <c r="I507">
        <v>4</v>
      </c>
      <c r="J507"/>
      <c r="K507"/>
      <c r="L507" t="s">
        <v>69</v>
      </c>
      <c r="M507" t="s">
        <v>75</v>
      </c>
      <c r="N507" t="s">
        <v>88</v>
      </c>
      <c r="O507" t="s">
        <v>202</v>
      </c>
      <c r="P507" t="s">
        <v>74</v>
      </c>
      <c r="Q507" t="s">
        <v>89</v>
      </c>
      <c r="R507" t="s">
        <v>104</v>
      </c>
      <c r="S507" t="s">
        <v>184</v>
      </c>
      <c r="U507" t="s">
        <v>86</v>
      </c>
      <c r="V507" t="s">
        <v>402</v>
      </c>
      <c r="W507"/>
      <c r="X507" s="1" t="s">
        <v>617</v>
      </c>
      <c r="Z507"/>
      <c r="AA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  <c r="AR507"/>
      <c r="AT507"/>
      <c r="AU507"/>
      <c r="AV507"/>
      <c r="AW507"/>
      <c r="AX507"/>
      <c r="AY507"/>
    </row>
    <row r="508" spans="7:51" ht="13.5">
      <c r="G508">
        <v>7</v>
      </c>
      <c r="H508" t="s">
        <v>28</v>
      </c>
      <c r="I508">
        <v>5</v>
      </c>
      <c r="J508"/>
      <c r="K508"/>
      <c r="L508" t="s">
        <v>73</v>
      </c>
      <c r="M508" t="s">
        <v>76</v>
      </c>
      <c r="N508" t="s">
        <v>85</v>
      </c>
      <c r="O508" t="s">
        <v>204</v>
      </c>
      <c r="P508" t="s">
        <v>79</v>
      </c>
      <c r="Q508" t="s">
        <v>130</v>
      </c>
      <c r="R508" t="s">
        <v>185</v>
      </c>
      <c r="S508" t="s">
        <v>89</v>
      </c>
      <c r="U508" t="s">
        <v>119</v>
      </c>
      <c r="V508"/>
      <c r="W508"/>
      <c r="X508" s="1" t="s">
        <v>618</v>
      </c>
      <c r="Z508"/>
      <c r="AA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  <c r="AR508"/>
      <c r="AS508"/>
      <c r="AT508"/>
      <c r="AU508"/>
      <c r="AV508"/>
      <c r="AW508"/>
      <c r="AX508"/>
      <c r="AY508"/>
    </row>
    <row r="509" spans="7:51" ht="13.5">
      <c r="G509">
        <v>8</v>
      </c>
      <c r="H509" t="s">
        <v>30</v>
      </c>
      <c r="I509">
        <v>6</v>
      </c>
      <c r="J509"/>
      <c r="K509"/>
      <c r="L509" t="s">
        <v>74</v>
      </c>
      <c r="M509" t="s">
        <v>77</v>
      </c>
      <c r="N509" t="s">
        <v>86</v>
      </c>
      <c r="O509" t="s">
        <v>205</v>
      </c>
      <c r="P509" t="s">
        <v>180</v>
      </c>
      <c r="Q509" t="s">
        <v>100</v>
      </c>
      <c r="R509" t="s">
        <v>186</v>
      </c>
      <c r="S509" t="s">
        <v>105</v>
      </c>
      <c r="U509" t="s">
        <v>120</v>
      </c>
      <c r="V509"/>
      <c r="W509"/>
      <c r="X509" s="1" t="s">
        <v>619</v>
      </c>
      <c r="Z509"/>
      <c r="AA509"/>
      <c r="AC509"/>
      <c r="AD509"/>
      <c r="AE509"/>
      <c r="AF509"/>
      <c r="AG509"/>
      <c r="AH509"/>
      <c r="AI509"/>
      <c r="AJ509"/>
      <c r="AK509"/>
      <c r="AL509"/>
      <c r="AM509" s="11"/>
      <c r="AN509"/>
      <c r="AO509"/>
      <c r="AP509"/>
      <c r="AQ509"/>
      <c r="AR509"/>
      <c r="AS509"/>
      <c r="AT509"/>
      <c r="AU509"/>
      <c r="AV509"/>
      <c r="AW509"/>
      <c r="AX509"/>
      <c r="AY509"/>
    </row>
    <row r="510" spans="7:51" ht="13.5">
      <c r="G510">
        <v>9</v>
      </c>
      <c r="H510" t="s">
        <v>32</v>
      </c>
      <c r="I510">
        <v>7</v>
      </c>
      <c r="J510"/>
      <c r="K510"/>
      <c r="L510" t="s">
        <v>98</v>
      </c>
      <c r="M510" t="s">
        <v>78</v>
      </c>
      <c r="N510" t="s">
        <v>91</v>
      </c>
      <c r="O510" t="s">
        <v>206</v>
      </c>
      <c r="P510" t="s">
        <v>79</v>
      </c>
      <c r="Q510" t="s">
        <v>101</v>
      </c>
      <c r="R510" t="s">
        <v>103</v>
      </c>
      <c r="S510" t="s">
        <v>98</v>
      </c>
      <c r="U510" t="s">
        <v>98</v>
      </c>
      <c r="V510"/>
      <c r="W510"/>
      <c r="Z510"/>
      <c r="AA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  <c r="AR510"/>
      <c r="AS510"/>
      <c r="AT510"/>
      <c r="AU510"/>
      <c r="AV510"/>
      <c r="AW510"/>
      <c r="AX510"/>
      <c r="AY510"/>
    </row>
    <row r="511" spans="7:51" ht="13.5">
      <c r="G511">
        <v>10</v>
      </c>
      <c r="H511" t="s">
        <v>33</v>
      </c>
      <c r="I511">
        <v>8</v>
      </c>
      <c r="J511"/>
      <c r="K511"/>
      <c r="L511"/>
      <c r="M511" t="s">
        <v>79</v>
      </c>
      <c r="N511" t="s">
        <v>92</v>
      </c>
      <c r="O511" s="11" t="s">
        <v>203</v>
      </c>
      <c r="P511" t="s">
        <v>130</v>
      </c>
      <c r="Q511" t="s">
        <v>98</v>
      </c>
      <c r="R511" t="s">
        <v>104</v>
      </c>
      <c r="S511"/>
      <c r="V511"/>
      <c r="W511"/>
      <c r="X511"/>
      <c r="Y511"/>
      <c r="Z511"/>
      <c r="AA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  <c r="AR511"/>
      <c r="AS511"/>
      <c r="AT511"/>
      <c r="AU511"/>
      <c r="AV511"/>
      <c r="AW511"/>
      <c r="AX511"/>
      <c r="AY511"/>
    </row>
    <row r="512" spans="7:51" ht="13.5">
      <c r="G512">
        <v>11</v>
      </c>
      <c r="H512" t="s">
        <v>31</v>
      </c>
      <c r="I512">
        <v>9</v>
      </c>
      <c r="J512"/>
      <c r="K512"/>
      <c r="L512"/>
      <c r="M512" t="s">
        <v>80</v>
      </c>
      <c r="N512" t="s">
        <v>93</v>
      </c>
      <c r="O512" t="s">
        <v>207</v>
      </c>
      <c r="P512" t="s">
        <v>99</v>
      </c>
      <c r="Q512"/>
      <c r="R512" t="s">
        <v>187</v>
      </c>
      <c r="S512"/>
      <c r="V512"/>
      <c r="W512"/>
      <c r="X512"/>
      <c r="Y512"/>
      <c r="Z512"/>
      <c r="AA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  <c r="AR512"/>
      <c r="AS512"/>
      <c r="AT512"/>
      <c r="AU512"/>
      <c r="AV512"/>
      <c r="AW512"/>
      <c r="AX512"/>
      <c r="AY512"/>
    </row>
    <row r="513" spans="7:51" ht="13.5">
      <c r="G513">
        <v>12</v>
      </c>
      <c r="H513" t="s">
        <v>34</v>
      </c>
      <c r="I513">
        <v>10</v>
      </c>
      <c r="J513"/>
      <c r="K513"/>
      <c r="L513"/>
      <c r="M513" t="s">
        <v>81</v>
      </c>
      <c r="N513" t="s">
        <v>89</v>
      </c>
      <c r="O513" t="s">
        <v>208</v>
      </c>
      <c r="P513" t="s">
        <v>181</v>
      </c>
      <c r="Q513"/>
      <c r="R513" t="s">
        <v>188</v>
      </c>
      <c r="S513"/>
      <c r="V513"/>
      <c r="W513"/>
      <c r="X513"/>
      <c r="Y513"/>
      <c r="Z513"/>
      <c r="AA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  <c r="AR513"/>
      <c r="AS513"/>
      <c r="AT513"/>
      <c r="AU513"/>
      <c r="AV513"/>
      <c r="AW513"/>
      <c r="AX513"/>
      <c r="AY513"/>
    </row>
    <row r="514" spans="7:51" ht="13.5">
      <c r="G514">
        <v>13</v>
      </c>
      <c r="H514" t="s">
        <v>35</v>
      </c>
      <c r="I514">
        <v>11</v>
      </c>
      <c r="J514"/>
      <c r="K514"/>
      <c r="L514"/>
      <c r="M514" t="s">
        <v>82</v>
      </c>
      <c r="N514" t="s">
        <v>86</v>
      </c>
      <c r="O514" t="s">
        <v>209</v>
      </c>
      <c r="P514" t="s">
        <v>101</v>
      </c>
      <c r="Q514"/>
      <c r="R514" t="s">
        <v>103</v>
      </c>
      <c r="S514"/>
      <c r="V514"/>
      <c r="W514"/>
      <c r="X514"/>
      <c r="Y514"/>
      <c r="Z514"/>
      <c r="AA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  <c r="AR514"/>
      <c r="AS514"/>
      <c r="AT514"/>
      <c r="AU514"/>
      <c r="AV514"/>
      <c r="AW514"/>
      <c r="AX514"/>
      <c r="AY514"/>
    </row>
    <row r="515" spans="7:51" ht="13.5">
      <c r="G515">
        <v>14</v>
      </c>
      <c r="H515" t="s">
        <v>36</v>
      </c>
      <c r="I515">
        <v>12</v>
      </c>
      <c r="J515"/>
      <c r="K515"/>
      <c r="L515"/>
      <c r="M515" t="s">
        <v>83</v>
      </c>
      <c r="N515" t="s">
        <v>87</v>
      </c>
      <c r="O515" t="s">
        <v>98</v>
      </c>
      <c r="P515" t="s">
        <v>182</v>
      </c>
      <c r="Q515"/>
      <c r="R515" t="s">
        <v>104</v>
      </c>
      <c r="S515"/>
      <c r="V515"/>
      <c r="W515"/>
      <c r="X515"/>
      <c r="Y515"/>
      <c r="Z515"/>
      <c r="AA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  <c r="AR515"/>
      <c r="AS515"/>
      <c r="AT515"/>
      <c r="AU515"/>
      <c r="AV515"/>
      <c r="AW515"/>
      <c r="AX515"/>
      <c r="AY515"/>
    </row>
    <row r="516" spans="7:45" ht="13.5">
      <c r="G516">
        <v>15</v>
      </c>
      <c r="H516" t="s">
        <v>37</v>
      </c>
      <c r="I516">
        <v>13</v>
      </c>
      <c r="J516"/>
      <c r="K516"/>
      <c r="L516"/>
      <c r="M516" t="s">
        <v>98</v>
      </c>
      <c r="N516" t="s">
        <v>98</v>
      </c>
      <c r="O516"/>
      <c r="P516" t="s">
        <v>183</v>
      </c>
      <c r="Q516"/>
      <c r="R516" t="s">
        <v>102</v>
      </c>
      <c r="S516"/>
      <c r="V516"/>
      <c r="W516"/>
      <c r="X516"/>
      <c r="Y516"/>
      <c r="Z516"/>
      <c r="AA516"/>
      <c r="AC516" s="14"/>
      <c r="AD516"/>
      <c r="AE516"/>
      <c r="AF516"/>
      <c r="AH516"/>
      <c r="AI516"/>
      <c r="AJ516"/>
      <c r="AK516"/>
      <c r="AL516"/>
      <c r="AM516"/>
      <c r="AN516"/>
      <c r="AO516"/>
      <c r="AP516"/>
      <c r="AQ516"/>
      <c r="AR516"/>
      <c r="AS516"/>
    </row>
    <row r="517" spans="7:45" ht="13.5">
      <c r="G517">
        <v>16</v>
      </c>
      <c r="H517" t="s">
        <v>38</v>
      </c>
      <c r="I517">
        <v>14</v>
      </c>
      <c r="J517"/>
      <c r="K517"/>
      <c r="L517"/>
      <c r="M517"/>
      <c r="O517"/>
      <c r="P517" t="s">
        <v>82</v>
      </c>
      <c r="Q517"/>
      <c r="R517" t="s">
        <v>189</v>
      </c>
      <c r="S517"/>
      <c r="V517"/>
      <c r="W517"/>
      <c r="X517"/>
      <c r="Y517"/>
      <c r="Z517"/>
      <c r="AA517"/>
      <c r="AC517" s="14"/>
      <c r="AD517"/>
      <c r="AE517"/>
      <c r="AF517"/>
      <c r="AH517"/>
      <c r="AI517"/>
      <c r="AJ517"/>
      <c r="AK517"/>
      <c r="AL517"/>
      <c r="AM517"/>
      <c r="AN517"/>
      <c r="AO517"/>
      <c r="AP517"/>
      <c r="AQ517"/>
      <c r="AR517"/>
      <c r="AS517"/>
    </row>
    <row r="518" spans="7:24" ht="13.5">
      <c r="G518">
        <v>17</v>
      </c>
      <c r="H518" t="s">
        <v>39</v>
      </c>
      <c r="I518">
        <v>15</v>
      </c>
      <c r="J518"/>
      <c r="K518"/>
      <c r="L518"/>
      <c r="M518"/>
      <c r="N518"/>
      <c r="O518"/>
      <c r="P518" t="s">
        <v>95</v>
      </c>
      <c r="Q518"/>
      <c r="R518" t="s">
        <v>190</v>
      </c>
      <c r="S518"/>
      <c r="V518"/>
      <c r="W518"/>
      <c r="X518"/>
    </row>
    <row r="519" spans="7:24" ht="13.5">
      <c r="G519">
        <v>18</v>
      </c>
      <c r="H519" t="s">
        <v>40</v>
      </c>
      <c r="I519">
        <v>16</v>
      </c>
      <c r="J519"/>
      <c r="K519"/>
      <c r="L519"/>
      <c r="M519"/>
      <c r="N519"/>
      <c r="O519"/>
      <c r="P519"/>
      <c r="Q519"/>
      <c r="R519" t="s">
        <v>105</v>
      </c>
      <c r="S519"/>
      <c r="V519"/>
      <c r="W519"/>
      <c r="X519"/>
    </row>
    <row r="520" spans="7:24" ht="13.5">
      <c r="G520">
        <v>19</v>
      </c>
      <c r="H520" t="s">
        <v>41</v>
      </c>
      <c r="I520">
        <v>17</v>
      </c>
      <c r="J520"/>
      <c r="K520"/>
      <c r="L520"/>
      <c r="M520"/>
      <c r="N520"/>
      <c r="O520"/>
      <c r="P520"/>
      <c r="Q520"/>
      <c r="R520" t="s">
        <v>106</v>
      </c>
      <c r="S520"/>
      <c r="V520"/>
      <c r="W520"/>
      <c r="X520"/>
    </row>
    <row r="521" spans="7:24" ht="13.5">
      <c r="G521">
        <v>20</v>
      </c>
      <c r="H521" t="s">
        <v>42</v>
      </c>
      <c r="I521">
        <v>18</v>
      </c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</row>
    <row r="522" spans="7:24" ht="13.5">
      <c r="G522">
        <v>21</v>
      </c>
      <c r="H522" t="s">
        <v>20</v>
      </c>
      <c r="I522">
        <v>19</v>
      </c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</row>
    <row r="523" spans="7:24" ht="13.5">
      <c r="G523">
        <v>22</v>
      </c>
      <c r="H523" t="s">
        <v>21</v>
      </c>
      <c r="I523">
        <v>20</v>
      </c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</row>
    <row r="524" spans="7:8" ht="13.5">
      <c r="G524">
        <v>23</v>
      </c>
      <c r="H524" t="s">
        <v>22</v>
      </c>
    </row>
    <row r="525" spans="7:8" ht="13.5">
      <c r="G525">
        <v>24</v>
      </c>
      <c r="H525" t="s">
        <v>29</v>
      </c>
    </row>
    <row r="526" spans="7:8" ht="13.5">
      <c r="G526">
        <v>25</v>
      </c>
      <c r="H526" t="s">
        <v>43</v>
      </c>
    </row>
    <row r="527" spans="7:8" ht="13.5">
      <c r="G527">
        <v>26</v>
      </c>
      <c r="H527" t="s">
        <v>44</v>
      </c>
    </row>
    <row r="528" spans="7:8" ht="13.5">
      <c r="G528">
        <v>27</v>
      </c>
      <c r="H528" t="s">
        <v>45</v>
      </c>
    </row>
    <row r="529" spans="7:8" ht="13.5">
      <c r="G529">
        <v>28</v>
      </c>
      <c r="H529" t="s">
        <v>46</v>
      </c>
    </row>
    <row r="530" spans="7:8" ht="13.5">
      <c r="G530">
        <v>29</v>
      </c>
      <c r="H530" t="s">
        <v>47</v>
      </c>
    </row>
    <row r="531" spans="7:8" ht="13.5">
      <c r="G531">
        <v>30</v>
      </c>
      <c r="H531" t="s">
        <v>48</v>
      </c>
    </row>
    <row r="532" spans="7:8" ht="13.5">
      <c r="G532">
        <v>31</v>
      </c>
      <c r="H532" t="s">
        <v>49</v>
      </c>
    </row>
    <row r="533" spans="7:8" ht="13.5">
      <c r="G533">
        <v>32</v>
      </c>
      <c r="H533" t="s">
        <v>50</v>
      </c>
    </row>
    <row r="534" spans="7:8" ht="13.5">
      <c r="G534">
        <v>33</v>
      </c>
      <c r="H534" t="s">
        <v>51</v>
      </c>
    </row>
    <row r="535" spans="7:8" ht="13.5">
      <c r="G535">
        <v>34</v>
      </c>
      <c r="H535" t="s">
        <v>52</v>
      </c>
    </row>
    <row r="536" spans="7:8" ht="13.5">
      <c r="G536">
        <v>35</v>
      </c>
      <c r="H536" t="s">
        <v>53</v>
      </c>
    </row>
    <row r="537" spans="7:8" ht="13.5">
      <c r="G537">
        <v>36</v>
      </c>
      <c r="H537" t="s">
        <v>54</v>
      </c>
    </row>
    <row r="538" spans="7:8" ht="13.5">
      <c r="G538">
        <v>37</v>
      </c>
      <c r="H538" t="s">
        <v>55</v>
      </c>
    </row>
    <row r="539" spans="7:8" ht="13.5">
      <c r="G539">
        <v>38</v>
      </c>
      <c r="H539" t="s">
        <v>56</v>
      </c>
    </row>
    <row r="540" spans="7:8" ht="13.5">
      <c r="G540">
        <v>39</v>
      </c>
      <c r="H540" t="s">
        <v>57</v>
      </c>
    </row>
    <row r="541" spans="7:8" ht="13.5">
      <c r="G541">
        <v>40</v>
      </c>
      <c r="H541" t="s">
        <v>58</v>
      </c>
    </row>
    <row r="542" spans="7:8" ht="13.5">
      <c r="G542">
        <v>41</v>
      </c>
      <c r="H542" t="s">
        <v>59</v>
      </c>
    </row>
    <row r="543" spans="7:8" ht="13.5">
      <c r="G543">
        <v>42</v>
      </c>
      <c r="H543" t="s">
        <v>60</v>
      </c>
    </row>
    <row r="544" spans="7:8" ht="13.5">
      <c r="G544">
        <v>43</v>
      </c>
      <c r="H544" t="s">
        <v>61</v>
      </c>
    </row>
    <row r="545" spans="7:8" ht="13.5">
      <c r="G545">
        <v>44</v>
      </c>
      <c r="H545" t="s">
        <v>62</v>
      </c>
    </row>
    <row r="546" spans="7:8" ht="13.5">
      <c r="G546">
        <v>45</v>
      </c>
      <c r="H546" t="s">
        <v>63</v>
      </c>
    </row>
    <row r="547" spans="7:8" ht="13.5">
      <c r="G547">
        <v>46</v>
      </c>
      <c r="H547" t="s">
        <v>64</v>
      </c>
    </row>
    <row r="548" spans="7:8" ht="13.5">
      <c r="G548">
        <v>47</v>
      </c>
      <c r="H548"/>
    </row>
    <row r="549" spans="7:8" ht="13.5">
      <c r="G549">
        <v>48</v>
      </c>
      <c r="H549"/>
    </row>
    <row r="550" spans="7:8" ht="13.5">
      <c r="G550">
        <v>49</v>
      </c>
      <c r="H550"/>
    </row>
    <row r="551" spans="7:8" ht="13.5">
      <c r="G551">
        <v>50</v>
      </c>
      <c r="H551"/>
    </row>
    <row r="552" spans="7:8" ht="13.5">
      <c r="G552">
        <v>51</v>
      </c>
      <c r="H552"/>
    </row>
    <row r="553" spans="7:8" ht="13.5">
      <c r="G553">
        <v>52</v>
      </c>
      <c r="H553"/>
    </row>
    <row r="554" spans="7:8" ht="13.5">
      <c r="G554">
        <v>53</v>
      </c>
      <c r="H554"/>
    </row>
    <row r="555" spans="7:8" ht="13.5">
      <c r="G555">
        <v>54</v>
      </c>
      <c r="H555"/>
    </row>
    <row r="556" spans="7:8" ht="13.5">
      <c r="G556">
        <v>55</v>
      </c>
      <c r="H556"/>
    </row>
    <row r="557" spans="7:8" ht="13.5">
      <c r="G557">
        <v>56</v>
      </c>
      <c r="H557"/>
    </row>
    <row r="558" spans="7:8" ht="13.5">
      <c r="G558">
        <v>57</v>
      </c>
      <c r="H558"/>
    </row>
    <row r="559" spans="7:8" ht="13.5">
      <c r="G559">
        <v>58</v>
      </c>
      <c r="H559"/>
    </row>
    <row r="560" spans="7:8" ht="13.5">
      <c r="G560">
        <v>59</v>
      </c>
      <c r="H560"/>
    </row>
    <row r="561" spans="7:8" ht="13.5">
      <c r="G561">
        <v>60</v>
      </c>
      <c r="H561"/>
    </row>
    <row r="562" spans="7:8" ht="13.5">
      <c r="G562">
        <v>61</v>
      </c>
      <c r="H562"/>
    </row>
    <row r="563" spans="7:8" ht="13.5">
      <c r="G563">
        <v>62</v>
      </c>
      <c r="H563"/>
    </row>
    <row r="564" spans="7:8" ht="13.5">
      <c r="G564">
        <v>63</v>
      </c>
      <c r="H564"/>
    </row>
    <row r="565" spans="7:8" ht="13.5">
      <c r="G565">
        <v>64</v>
      </c>
      <c r="H565"/>
    </row>
    <row r="566" spans="7:8" ht="13.5">
      <c r="G566">
        <v>65</v>
      </c>
      <c r="H566"/>
    </row>
    <row r="567" spans="7:8" ht="13.5">
      <c r="G567">
        <v>66</v>
      </c>
      <c r="H567"/>
    </row>
    <row r="568" spans="7:8" ht="13.5">
      <c r="G568">
        <v>67</v>
      </c>
      <c r="H568"/>
    </row>
    <row r="569" spans="7:8" ht="13.5">
      <c r="G569">
        <v>68</v>
      </c>
      <c r="H569"/>
    </row>
    <row r="570" spans="7:8" ht="13.5">
      <c r="G570">
        <v>69</v>
      </c>
      <c r="H570"/>
    </row>
    <row r="571" spans="7:8" ht="13.5">
      <c r="G571">
        <v>70</v>
      </c>
      <c r="H571"/>
    </row>
    <row r="572" spans="7:8" ht="13.5">
      <c r="G572">
        <v>71</v>
      </c>
      <c r="H572"/>
    </row>
    <row r="573" spans="7:8" ht="13.5">
      <c r="G573">
        <v>72</v>
      </c>
      <c r="H573"/>
    </row>
    <row r="574" spans="7:8" ht="13.5">
      <c r="G574">
        <v>73</v>
      </c>
      <c r="H574"/>
    </row>
    <row r="575" spans="7:8" ht="13.5">
      <c r="G575">
        <v>74</v>
      </c>
      <c r="H575"/>
    </row>
    <row r="576" spans="7:8" ht="13.5">
      <c r="G576">
        <v>75</v>
      </c>
      <c r="H576"/>
    </row>
    <row r="577" spans="7:8" ht="13.5">
      <c r="G577">
        <v>76</v>
      </c>
      <c r="H577"/>
    </row>
    <row r="578" spans="7:8" ht="13.5">
      <c r="G578">
        <v>77</v>
      </c>
      <c r="H578"/>
    </row>
    <row r="579" spans="7:8" ht="13.5">
      <c r="G579">
        <v>78</v>
      </c>
      <c r="H579"/>
    </row>
    <row r="580" spans="7:8" ht="13.5">
      <c r="G580">
        <v>79</v>
      </c>
      <c r="H580"/>
    </row>
    <row r="581" spans="7:8" ht="13.5">
      <c r="G581">
        <v>80</v>
      </c>
      <c r="H581"/>
    </row>
    <row r="582" spans="7:8" ht="13.5">
      <c r="G582">
        <v>81</v>
      </c>
      <c r="H582"/>
    </row>
    <row r="583" spans="7:8" ht="13.5">
      <c r="G583">
        <v>82</v>
      </c>
      <c r="H583"/>
    </row>
    <row r="584" spans="7:8" ht="13.5">
      <c r="G584">
        <v>83</v>
      </c>
      <c r="H584"/>
    </row>
    <row r="585" spans="7:8" ht="13.5">
      <c r="G585">
        <v>84</v>
      </c>
      <c r="H585"/>
    </row>
    <row r="586" spans="7:8" ht="13.5">
      <c r="G586">
        <v>85</v>
      </c>
      <c r="H586"/>
    </row>
    <row r="587" spans="7:8" ht="13.5">
      <c r="G587">
        <v>86</v>
      </c>
      <c r="H587"/>
    </row>
    <row r="588" spans="7:8" ht="13.5">
      <c r="G588">
        <v>87</v>
      </c>
      <c r="H588"/>
    </row>
    <row r="589" spans="7:8" ht="13.5">
      <c r="G589">
        <v>88</v>
      </c>
      <c r="H589"/>
    </row>
    <row r="590" spans="7:8" ht="13.5">
      <c r="G590">
        <v>89</v>
      </c>
      <c r="H590"/>
    </row>
    <row r="591" spans="7:8" ht="13.5">
      <c r="G591">
        <v>90</v>
      </c>
      <c r="H591"/>
    </row>
    <row r="592" spans="7:8" ht="13.5">
      <c r="G592">
        <v>91</v>
      </c>
      <c r="H592"/>
    </row>
    <row r="593" spans="7:8" ht="13.5">
      <c r="G593">
        <v>92</v>
      </c>
      <c r="H593"/>
    </row>
    <row r="594" spans="7:8" ht="13.5">
      <c r="G594">
        <v>93</v>
      </c>
      <c r="H594"/>
    </row>
    <row r="595" spans="7:8" ht="13.5">
      <c r="G595">
        <v>94</v>
      </c>
      <c r="H595"/>
    </row>
    <row r="596" spans="7:8" ht="13.5">
      <c r="G596">
        <v>95</v>
      </c>
      <c r="H596"/>
    </row>
    <row r="597" spans="7:8" ht="13.5">
      <c r="G597">
        <v>96</v>
      </c>
      <c r="H597"/>
    </row>
    <row r="598" spans="7:8" ht="13.5">
      <c r="G598">
        <v>97</v>
      </c>
      <c r="H598"/>
    </row>
    <row r="599" spans="7:8" ht="13.5">
      <c r="G599">
        <v>98</v>
      </c>
      <c r="H599"/>
    </row>
    <row r="600" spans="7:8" ht="13.5">
      <c r="G600">
        <v>99</v>
      </c>
      <c r="H600"/>
    </row>
    <row r="601" ht="13.5">
      <c r="G601"/>
    </row>
    <row r="602" ht="13.5">
      <c r="G602"/>
    </row>
    <row r="603" ht="13.5">
      <c r="G603"/>
    </row>
    <row r="604" ht="13.5">
      <c r="G604"/>
    </row>
    <row r="605" ht="13.5">
      <c r="G605"/>
    </row>
    <row r="606" ht="13.5">
      <c r="G606"/>
    </row>
    <row r="607" ht="13.5">
      <c r="G607"/>
    </row>
    <row r="608" ht="13.5">
      <c r="G608"/>
    </row>
    <row r="609" ht="13.5">
      <c r="G609"/>
    </row>
    <row r="610" ht="13.5">
      <c r="G610"/>
    </row>
    <row r="611" ht="13.5">
      <c r="G611"/>
    </row>
    <row r="612" ht="13.5">
      <c r="G612"/>
    </row>
    <row r="613" ht="13.5">
      <c r="G613"/>
    </row>
    <row r="614" ht="13.5">
      <c r="G614"/>
    </row>
    <row r="615" ht="13.5">
      <c r="G615"/>
    </row>
    <row r="616" ht="13.5">
      <c r="G616"/>
    </row>
    <row r="617" ht="13.5">
      <c r="G617"/>
    </row>
    <row r="618" ht="13.5">
      <c r="G618"/>
    </row>
    <row r="619" ht="13.5">
      <c r="G619"/>
    </row>
    <row r="620" ht="13.5">
      <c r="G620"/>
    </row>
    <row r="621" ht="13.5">
      <c r="G621"/>
    </row>
    <row r="622" ht="13.5">
      <c r="G622"/>
    </row>
    <row r="623" ht="13.5">
      <c r="G623"/>
    </row>
    <row r="624" ht="13.5">
      <c r="G624"/>
    </row>
  </sheetData>
  <sheetProtection/>
  <protectedRanges>
    <protectedRange sqref="G12:AD16 G1:AD6 G19:AD25 G60:AD64 G54:AD58 G41:AD52 G73:AD74 G27:AD31 G87:AD87 G9:AD10 G33:AD39 G66:AD71" name="範囲1"/>
    <protectedRange sqref="G78:AD78 G80:AD86 G88:AD100 G102:AD104" name="範囲1_3"/>
    <protectedRange sqref="G77:AD77" name="範囲1_3_1"/>
    <protectedRange sqref="G76:AD76" name="範囲1_3_2"/>
  </protectedRanges>
  <mergeCells count="53">
    <mergeCell ref="A96:A100"/>
    <mergeCell ref="E94:F94"/>
    <mergeCell ref="C96:C100"/>
    <mergeCell ref="D96:D100"/>
    <mergeCell ref="E96:E100"/>
    <mergeCell ref="F96:F100"/>
    <mergeCell ref="A84:A85"/>
    <mergeCell ref="A86:A87"/>
    <mergeCell ref="A66:A67"/>
    <mergeCell ref="C66:C67"/>
    <mergeCell ref="D66:D67"/>
    <mergeCell ref="A68:A69"/>
    <mergeCell ref="C68:C69"/>
    <mergeCell ref="D68:D69"/>
    <mergeCell ref="D45:D46"/>
    <mergeCell ref="A61:A62"/>
    <mergeCell ref="C61:C62"/>
    <mergeCell ref="D61:D62"/>
    <mergeCell ref="A27:A28"/>
    <mergeCell ref="C27:C28"/>
    <mergeCell ref="D27:D28"/>
    <mergeCell ref="A36:A38"/>
    <mergeCell ref="C36:C38"/>
    <mergeCell ref="D36:D38"/>
    <mergeCell ref="S1:X1"/>
    <mergeCell ref="Y1:AD1"/>
    <mergeCell ref="G1:L1"/>
    <mergeCell ref="C22:C23"/>
    <mergeCell ref="D22:D23"/>
    <mergeCell ref="C17:C21"/>
    <mergeCell ref="A19:A20"/>
    <mergeCell ref="A22:A23"/>
    <mergeCell ref="M1:R1"/>
    <mergeCell ref="E2:F2"/>
    <mergeCell ref="A5:A6"/>
    <mergeCell ref="C5:C6"/>
    <mergeCell ref="D5:D6"/>
    <mergeCell ref="F36:F38"/>
    <mergeCell ref="E36:E38"/>
    <mergeCell ref="A80:A81"/>
    <mergeCell ref="C80:C81"/>
    <mergeCell ref="D80:D81"/>
    <mergeCell ref="A43:A44"/>
    <mergeCell ref="C43:C44"/>
    <mergeCell ref="D43:D44"/>
    <mergeCell ref="A45:A46"/>
    <mergeCell ref="C45:C46"/>
    <mergeCell ref="F89:F90"/>
    <mergeCell ref="E89:E90"/>
    <mergeCell ref="E43:E44"/>
    <mergeCell ref="F43:F44"/>
    <mergeCell ref="E84:E85"/>
    <mergeCell ref="F84:F85"/>
  </mergeCells>
  <dataValidations count="22">
    <dataValidation allowBlank="1" showInputMessage="1" showErrorMessage="1" promptTitle="レベル" sqref="H501:H502 E508 AD502"/>
    <dataValidation type="list" allowBlank="1" showInputMessage="1" showErrorMessage="1" sqref="G3:AD3">
      <formula1>$G$501:$G$600</formula1>
    </dataValidation>
    <dataValidation type="list" allowBlank="1" showInputMessage="1" showErrorMessage="1" sqref="G2:AD2">
      <formula1>$H$501:$H$547</formula1>
    </dataValidation>
    <dataValidation type="list" allowBlank="1" showInputMessage="1" showErrorMessage="1" sqref="G21:AD21">
      <formula1>$I$502:$I$523</formula1>
    </dataValidation>
    <dataValidation type="list" allowBlank="1" sqref="G9:AD9">
      <formula1>$J$502:$J$504</formula1>
    </dataValidation>
    <dataValidation type="list" allowBlank="1" sqref="G35:AD35">
      <formula1>$AD$514:$AE$514</formula1>
    </dataValidation>
    <dataValidation type="list" allowBlank="1" sqref="G42:AD42">
      <formula1>$U$502:$U$510</formula1>
    </dataValidation>
    <dataValidation type="list" allowBlank="1" sqref="G7:AD7">
      <formula1>$N$502:$N$516</formula1>
    </dataValidation>
    <dataValidation type="list" allowBlank="1" sqref="G86:AD86 G34:AD34 G78:AD78 G22:AD25 G27:AD31 G43:AD52 G73:AD74 G70:AD71 G60:AD64 G54:AD58 G41:AD41 G36:AD39 G76:AD76 G12:AD13 G15:AD15 G10:AD10 G80:AD83 G68:AD68 G66:AD66 G89:AD90 G92:AD93 G96:AD100 G102:AD104">
      <formula1>$K$502:$K$506</formula1>
    </dataValidation>
    <dataValidation type="list" allowBlank="1" sqref="G4:AD4">
      <formula1>$L$502:$L$510</formula1>
    </dataValidation>
    <dataValidation type="list" allowBlank="1" sqref="G5:AD6">
      <formula1>$M$502:$M$516</formula1>
    </dataValidation>
    <dataValidation type="list" allowBlank="1" sqref="G8:AD8">
      <formula1>$O$502:$O$515</formula1>
    </dataValidation>
    <dataValidation type="list" allowBlank="1" showInputMessage="1" showErrorMessage="1" sqref="G17:AD17">
      <formula1>$P$502:$P$518</formula1>
    </dataValidation>
    <dataValidation type="list" allowBlank="1" showInputMessage="1" showErrorMessage="1" sqref="G18:AD18">
      <formula1>$Q$502:$Q$511</formula1>
    </dataValidation>
    <dataValidation type="list" allowBlank="1" sqref="G19:AD19">
      <formula1>$R$502:$R$520</formula1>
    </dataValidation>
    <dataValidation type="list" allowBlank="1" sqref="G20:AD20">
      <formula1>$S$502:$S$510</formula1>
    </dataValidation>
    <dataValidation type="list" allowBlank="1" sqref="G77:AD77">
      <formula1>$V$502:$V$507</formula1>
    </dataValidation>
    <dataValidation type="list" allowBlank="1" sqref="G33:AD33 G87:AD87">
      <formula1>$W$502:$W$506</formula1>
    </dataValidation>
    <dataValidation type="list" allowBlank="1" sqref="G84:AD84">
      <formula1>$X$502:$X$509</formula1>
    </dataValidation>
    <dataValidation type="list" allowBlank="1" sqref="G85:AD85 G69:AD69 G67:AD67">
      <formula1>$Y$502:$Y$503</formula1>
    </dataValidation>
    <dataValidation type="list" allowBlank="1" sqref="G88:AD88">
      <formula1>$Z$502:$Z$506</formula1>
    </dataValidation>
    <dataValidation type="list" allowBlank="1" sqref="G94:AD95">
      <formula1>$AA$502:$AA$506</formula1>
    </dataValidation>
  </dataValidations>
  <hyperlinks>
    <hyperlink ref="A35" r:id="rId1" display="モロク魔王"/>
  </hyperlinks>
  <printOptions/>
  <pageMargins left="0.75" right="0.75" top="1" bottom="1" header="0.512" footer="0.512"/>
  <pageSetup horizontalDpi="600" verticalDpi="600" orientation="portrait" paperSize="9" r:id="rId4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0"/>
  <dimension ref="A1:Z571"/>
  <sheetViews>
    <sheetView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4" sqref="A4"/>
      <selection pane="bottomRight" activeCell="A1" sqref="A1"/>
    </sheetView>
  </sheetViews>
  <sheetFormatPr defaultColWidth="9.00390625" defaultRowHeight="13.5"/>
  <cols>
    <col min="1" max="1" width="20.125" style="31" bestFit="1" customWidth="1"/>
    <col min="2" max="62" width="4.625" style="1" customWidth="1"/>
    <col min="63" max="16384" width="9.00390625" style="1" customWidth="1"/>
  </cols>
  <sheetData>
    <row r="1" spans="1:26" ht="13.5">
      <c r="A1" s="37" t="str">
        <f>'クエスト一覧表'!A1</f>
        <v>クエスト管理表TypeO-Ver2.04b</v>
      </c>
      <c r="B1"/>
      <c r="C1" s="44" t="str">
        <f>'クエスト一覧表'!G1</f>
        <v>アカウント1</v>
      </c>
      <c r="D1" s="44"/>
      <c r="E1" s="44"/>
      <c r="F1" s="44"/>
      <c r="G1" s="44"/>
      <c r="H1" s="44"/>
      <c r="I1" s="44" t="str">
        <f>'クエスト一覧表'!M1</f>
        <v>アカウント2</v>
      </c>
      <c r="J1" s="44"/>
      <c r="K1" s="44"/>
      <c r="L1" s="44"/>
      <c r="M1" s="44"/>
      <c r="N1" s="44"/>
      <c r="O1" s="44" t="str">
        <f>'クエスト一覧表'!S1</f>
        <v>アカウント3</v>
      </c>
      <c r="P1" s="44"/>
      <c r="Q1" s="44"/>
      <c r="R1" s="44"/>
      <c r="S1" s="44"/>
      <c r="T1" s="44"/>
      <c r="U1" s="44" t="str">
        <f>'クエスト一覧表'!Y1</f>
        <v>アカウント4</v>
      </c>
      <c r="V1" s="44"/>
      <c r="W1" s="44"/>
      <c r="X1" s="44"/>
      <c r="Y1" s="44"/>
      <c r="Z1" s="44"/>
    </row>
    <row r="2" spans="3:26" ht="13.5">
      <c r="C2" s="1" t="str">
        <f>'クエスト一覧表'!G2</f>
        <v>職</v>
      </c>
      <c r="D2" s="1" t="str">
        <f>'クエスト一覧表'!H2</f>
        <v>職</v>
      </c>
      <c r="E2" s="1" t="str">
        <f>'クエスト一覧表'!I2</f>
        <v>職</v>
      </c>
      <c r="F2" s="1" t="str">
        <f>'クエスト一覧表'!J2</f>
        <v>職</v>
      </c>
      <c r="G2" s="1" t="str">
        <f>'クエスト一覧表'!K2</f>
        <v>職</v>
      </c>
      <c r="H2" s="1" t="str">
        <f>'クエスト一覧表'!L2</f>
        <v>職</v>
      </c>
      <c r="I2" s="1" t="str">
        <f>'クエスト一覧表'!M2</f>
        <v>職</v>
      </c>
      <c r="J2" s="1" t="str">
        <f>'クエスト一覧表'!N2</f>
        <v>職</v>
      </c>
      <c r="K2" s="1" t="str">
        <f>'クエスト一覧表'!O2</f>
        <v>職</v>
      </c>
      <c r="L2" s="1" t="str">
        <f>'クエスト一覧表'!P2</f>
        <v>職</v>
      </c>
      <c r="M2" s="1" t="str">
        <f>'クエスト一覧表'!Q2</f>
        <v>職</v>
      </c>
      <c r="N2" s="1" t="str">
        <f>'クエスト一覧表'!R2</f>
        <v>職</v>
      </c>
      <c r="O2" s="1" t="str">
        <f>'クエスト一覧表'!S2</f>
        <v>職</v>
      </c>
      <c r="P2" s="1" t="str">
        <f>'クエスト一覧表'!T2</f>
        <v>職</v>
      </c>
      <c r="Q2" s="1" t="str">
        <f>'クエスト一覧表'!U2</f>
        <v>職</v>
      </c>
      <c r="R2" s="1" t="str">
        <f>'クエスト一覧表'!V2</f>
        <v>職</v>
      </c>
      <c r="S2" s="1" t="str">
        <f>'クエスト一覧表'!W2</f>
        <v>職</v>
      </c>
      <c r="T2" s="1" t="str">
        <f>'クエスト一覧表'!X2</f>
        <v>職</v>
      </c>
      <c r="U2" s="1" t="str">
        <f>'クエスト一覧表'!Y2</f>
        <v>職</v>
      </c>
      <c r="V2" s="1" t="str">
        <f>'クエスト一覧表'!Z2</f>
        <v>職</v>
      </c>
      <c r="W2" s="1" t="str">
        <f>'クエスト一覧表'!AA2</f>
        <v>職</v>
      </c>
      <c r="X2" s="1" t="str">
        <f>'クエスト一覧表'!AB2</f>
        <v>職</v>
      </c>
      <c r="Y2" s="1" t="str">
        <f>'クエスト一覧表'!AC2</f>
        <v>職</v>
      </c>
      <c r="Z2" s="1" t="str">
        <f>'クエスト一覧表'!AD2</f>
        <v>職</v>
      </c>
    </row>
    <row r="3" spans="2:26" ht="13.5">
      <c r="B3" s="1" t="s">
        <v>799</v>
      </c>
      <c r="C3" s="1" t="str">
        <f>'クエスト一覧表'!G3</f>
        <v>Lv</v>
      </c>
      <c r="D3" s="1" t="str">
        <f>'クエスト一覧表'!H3</f>
        <v>Lv</v>
      </c>
      <c r="E3" s="1" t="str">
        <f>'クエスト一覧表'!I3</f>
        <v>Lv</v>
      </c>
      <c r="F3" s="1" t="str">
        <f>'クエスト一覧表'!J3</f>
        <v>Lv</v>
      </c>
      <c r="G3" s="1" t="str">
        <f>'クエスト一覧表'!K3</f>
        <v>Lv</v>
      </c>
      <c r="H3" s="1" t="str">
        <f>'クエスト一覧表'!L3</f>
        <v>Lv</v>
      </c>
      <c r="I3" s="1" t="str">
        <f>'クエスト一覧表'!M3</f>
        <v>Lv</v>
      </c>
      <c r="J3" s="1" t="str">
        <f>'クエスト一覧表'!N3</f>
        <v>Lv</v>
      </c>
      <c r="K3" s="1" t="str">
        <f>'クエスト一覧表'!O3</f>
        <v>Lv</v>
      </c>
      <c r="L3" s="1" t="str">
        <f>'クエスト一覧表'!P3</f>
        <v>Lv</v>
      </c>
      <c r="M3" s="1" t="str">
        <f>'クエスト一覧表'!Q3</f>
        <v>Lv</v>
      </c>
      <c r="N3" s="1" t="str">
        <f>'クエスト一覧表'!R3</f>
        <v>Lv</v>
      </c>
      <c r="O3" s="1" t="str">
        <f>'クエスト一覧表'!S3</f>
        <v>Lv</v>
      </c>
      <c r="P3" s="1" t="str">
        <f>'クエスト一覧表'!T3</f>
        <v>Lv</v>
      </c>
      <c r="Q3" s="1" t="str">
        <f>'クエスト一覧表'!U3</f>
        <v>Lv</v>
      </c>
      <c r="R3" s="1" t="str">
        <f>'クエスト一覧表'!V3</f>
        <v>Lv</v>
      </c>
      <c r="S3" s="1" t="str">
        <f>'クエスト一覧表'!W3</f>
        <v>Lv</v>
      </c>
      <c r="T3" s="1" t="str">
        <f>'クエスト一覧表'!X3</f>
        <v>Lv</v>
      </c>
      <c r="U3" s="1" t="str">
        <f>'クエスト一覧表'!Y3</f>
        <v>Lv</v>
      </c>
      <c r="V3" s="1" t="str">
        <f>'クエスト一覧表'!Z3</f>
        <v>Lv</v>
      </c>
      <c r="W3" s="1" t="str">
        <f>'クエスト一覧表'!AA3</f>
        <v>Lv</v>
      </c>
      <c r="X3" s="1" t="str">
        <f>'クエスト一覧表'!AB3</f>
        <v>Lv</v>
      </c>
      <c r="Y3" s="1" t="str">
        <f>'クエスト一覧表'!AC3</f>
        <v>Lv</v>
      </c>
      <c r="Z3" s="1" t="str">
        <f>'クエスト一覧表'!AD3</f>
        <v>Lv</v>
      </c>
    </row>
    <row r="4" spans="1:26" ht="13.5" customHeight="1">
      <c r="A4" s="25" t="s">
        <v>763</v>
      </c>
      <c r="C4" s="1" t="s">
        <v>110</v>
      </c>
      <c r="D4" s="1" t="s">
        <v>110</v>
      </c>
      <c r="E4" s="1" t="s">
        <v>110</v>
      </c>
      <c r="F4" s="1" t="s">
        <v>110</v>
      </c>
      <c r="G4" s="1" t="s">
        <v>110</v>
      </c>
      <c r="H4" s="1" t="s">
        <v>110</v>
      </c>
      <c r="I4" s="1" t="s">
        <v>110</v>
      </c>
      <c r="J4" s="1" t="s">
        <v>110</v>
      </c>
      <c r="K4" s="1" t="s">
        <v>110</v>
      </c>
      <c r="L4" s="1" t="s">
        <v>110</v>
      </c>
      <c r="M4" s="1" t="s">
        <v>110</v>
      </c>
      <c r="N4" s="1" t="s">
        <v>110</v>
      </c>
      <c r="O4" s="1" t="s">
        <v>110</v>
      </c>
      <c r="P4" s="1" t="s">
        <v>110</v>
      </c>
      <c r="Q4" s="1" t="s">
        <v>110</v>
      </c>
      <c r="R4" s="1" t="s">
        <v>110</v>
      </c>
      <c r="S4" s="1" t="s">
        <v>110</v>
      </c>
      <c r="T4" s="1" t="s">
        <v>110</v>
      </c>
      <c r="U4" s="1" t="s">
        <v>110</v>
      </c>
      <c r="V4" s="1" t="s">
        <v>110</v>
      </c>
      <c r="W4" s="1" t="s">
        <v>110</v>
      </c>
      <c r="X4" s="1" t="s">
        <v>110</v>
      </c>
      <c r="Y4" s="1" t="s">
        <v>110</v>
      </c>
      <c r="Z4" s="1" t="s">
        <v>110</v>
      </c>
    </row>
    <row r="5" spans="1:26" ht="13.5">
      <c r="A5" s="25" t="s">
        <v>764</v>
      </c>
      <c r="C5" s="1" t="s">
        <v>110</v>
      </c>
      <c r="D5" s="1" t="s">
        <v>110</v>
      </c>
      <c r="E5" s="1" t="s">
        <v>110</v>
      </c>
      <c r="F5" s="1" t="s">
        <v>110</v>
      </c>
      <c r="G5" s="1" t="s">
        <v>110</v>
      </c>
      <c r="H5" s="1" t="s">
        <v>110</v>
      </c>
      <c r="I5" s="1" t="s">
        <v>110</v>
      </c>
      <c r="J5" s="1" t="s">
        <v>110</v>
      </c>
      <c r="K5" s="1" t="s">
        <v>110</v>
      </c>
      <c r="L5" s="1" t="s">
        <v>110</v>
      </c>
      <c r="M5" s="1" t="s">
        <v>110</v>
      </c>
      <c r="N5" s="1" t="s">
        <v>110</v>
      </c>
      <c r="O5" s="1" t="s">
        <v>110</v>
      </c>
      <c r="P5" s="1" t="s">
        <v>110</v>
      </c>
      <c r="Q5" s="1" t="s">
        <v>110</v>
      </c>
      <c r="R5" s="1" t="s">
        <v>110</v>
      </c>
      <c r="S5" s="1" t="s">
        <v>110</v>
      </c>
      <c r="T5" s="1" t="s">
        <v>110</v>
      </c>
      <c r="U5" s="1" t="s">
        <v>110</v>
      </c>
      <c r="V5" s="1" t="s">
        <v>110</v>
      </c>
      <c r="W5" s="1" t="s">
        <v>110</v>
      </c>
      <c r="X5" s="1" t="s">
        <v>110</v>
      </c>
      <c r="Y5" s="1" t="s">
        <v>110</v>
      </c>
      <c r="Z5" s="1" t="s">
        <v>110</v>
      </c>
    </row>
    <row r="6" spans="1:26" ht="13.5">
      <c r="A6" s="25" t="s">
        <v>765</v>
      </c>
      <c r="C6" s="1" t="s">
        <v>110</v>
      </c>
      <c r="D6" s="1" t="s">
        <v>110</v>
      </c>
      <c r="E6" s="1" t="s">
        <v>110</v>
      </c>
      <c r="F6" s="1" t="s">
        <v>110</v>
      </c>
      <c r="G6" s="1" t="s">
        <v>110</v>
      </c>
      <c r="H6" s="1" t="s">
        <v>110</v>
      </c>
      <c r="I6" s="1" t="s">
        <v>110</v>
      </c>
      <c r="J6" s="1" t="s">
        <v>110</v>
      </c>
      <c r="K6" s="1" t="s">
        <v>110</v>
      </c>
      <c r="L6" s="1" t="s">
        <v>110</v>
      </c>
      <c r="M6" s="1" t="s">
        <v>110</v>
      </c>
      <c r="N6" s="1" t="s">
        <v>110</v>
      </c>
      <c r="O6" s="1" t="s">
        <v>110</v>
      </c>
      <c r="P6" s="1" t="s">
        <v>110</v>
      </c>
      <c r="Q6" s="1" t="s">
        <v>110</v>
      </c>
      <c r="R6" s="1" t="s">
        <v>110</v>
      </c>
      <c r="S6" s="1" t="s">
        <v>110</v>
      </c>
      <c r="T6" s="1" t="s">
        <v>110</v>
      </c>
      <c r="U6" s="1" t="s">
        <v>110</v>
      </c>
      <c r="V6" s="1" t="s">
        <v>110</v>
      </c>
      <c r="W6" s="1" t="s">
        <v>110</v>
      </c>
      <c r="X6" s="1" t="s">
        <v>110</v>
      </c>
      <c r="Y6" s="1" t="s">
        <v>110</v>
      </c>
      <c r="Z6" s="1" t="s">
        <v>110</v>
      </c>
    </row>
    <row r="7" ht="13.5">
      <c r="A7" s="38" t="s">
        <v>854</v>
      </c>
    </row>
    <row r="8" spans="1:26" ht="27">
      <c r="A8" s="25" t="s">
        <v>766</v>
      </c>
      <c r="B8" s="1" t="s">
        <v>767</v>
      </c>
      <c r="C8" s="1" t="s">
        <v>110</v>
      </c>
      <c r="D8" s="1" t="s">
        <v>110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1" t="s">
        <v>110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</row>
    <row r="9" ht="13.5">
      <c r="A9" s="38" t="s">
        <v>842</v>
      </c>
    </row>
    <row r="10" spans="1:26" ht="13.5">
      <c r="A10" s="25" t="s">
        <v>768</v>
      </c>
      <c r="C10" s="1" t="s">
        <v>110</v>
      </c>
      <c r="D10" s="1" t="s">
        <v>110</v>
      </c>
      <c r="E10" s="1" t="s">
        <v>110</v>
      </c>
      <c r="F10" s="1" t="s">
        <v>110</v>
      </c>
      <c r="G10" s="1" t="s">
        <v>110</v>
      </c>
      <c r="H10" s="1" t="s">
        <v>110</v>
      </c>
      <c r="I10" s="1" t="s">
        <v>110</v>
      </c>
      <c r="J10" s="1" t="s">
        <v>110</v>
      </c>
      <c r="K10" s="1" t="s">
        <v>110</v>
      </c>
      <c r="L10" s="1" t="s">
        <v>110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" t="s">
        <v>110</v>
      </c>
      <c r="S10" s="1" t="s">
        <v>110</v>
      </c>
      <c r="T10" s="1" t="s">
        <v>110</v>
      </c>
      <c r="U10" s="1" t="s">
        <v>110</v>
      </c>
      <c r="V10" s="1" t="s">
        <v>110</v>
      </c>
      <c r="W10" s="1" t="s">
        <v>110</v>
      </c>
      <c r="X10" s="1" t="s">
        <v>110</v>
      </c>
      <c r="Y10" s="1" t="s">
        <v>110</v>
      </c>
      <c r="Z10" s="1" t="s">
        <v>110</v>
      </c>
    </row>
    <row r="11" ht="13.5">
      <c r="A11" s="38" t="s">
        <v>853</v>
      </c>
    </row>
    <row r="12" spans="1:26" ht="13.5" customHeight="1">
      <c r="A12" s="25" t="s">
        <v>769</v>
      </c>
      <c r="C12" s="1" t="s">
        <v>110</v>
      </c>
      <c r="D12" s="1" t="s">
        <v>110</v>
      </c>
      <c r="E12" s="1" t="s">
        <v>110</v>
      </c>
      <c r="F12" s="1" t="s">
        <v>110</v>
      </c>
      <c r="G12" s="1" t="s">
        <v>110</v>
      </c>
      <c r="H12" s="1" t="s">
        <v>110</v>
      </c>
      <c r="I12" s="1" t="s">
        <v>110</v>
      </c>
      <c r="J12" s="1" t="s">
        <v>110</v>
      </c>
      <c r="K12" s="1" t="s">
        <v>110</v>
      </c>
      <c r="L12" s="1" t="s">
        <v>110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" t="s">
        <v>110</v>
      </c>
      <c r="S12" s="1" t="s">
        <v>110</v>
      </c>
      <c r="T12" s="1" t="s">
        <v>110</v>
      </c>
      <c r="U12" s="1" t="s">
        <v>110</v>
      </c>
      <c r="V12" s="1" t="s">
        <v>110</v>
      </c>
      <c r="W12" s="1" t="s">
        <v>110</v>
      </c>
      <c r="X12" s="1" t="s">
        <v>110</v>
      </c>
      <c r="Y12" s="1" t="s">
        <v>110</v>
      </c>
      <c r="Z12" s="1" t="s">
        <v>110</v>
      </c>
    </row>
    <row r="13" spans="1:26" ht="13.5">
      <c r="A13" s="25" t="s">
        <v>770</v>
      </c>
      <c r="C13" s="1" t="s">
        <v>110</v>
      </c>
      <c r="D13" s="1" t="s">
        <v>110</v>
      </c>
      <c r="E13" s="1" t="s">
        <v>110</v>
      </c>
      <c r="F13" s="1" t="s">
        <v>110</v>
      </c>
      <c r="G13" s="1" t="s">
        <v>110</v>
      </c>
      <c r="H13" s="1" t="s">
        <v>110</v>
      </c>
      <c r="I13" s="1" t="s">
        <v>110</v>
      </c>
      <c r="J13" s="1" t="s">
        <v>110</v>
      </c>
      <c r="K13" s="1" t="s">
        <v>110</v>
      </c>
      <c r="L13" s="1" t="s">
        <v>110</v>
      </c>
      <c r="M13" s="1" t="s">
        <v>110</v>
      </c>
      <c r="N13" s="1" t="s">
        <v>110</v>
      </c>
      <c r="O13" s="1" t="s">
        <v>110</v>
      </c>
      <c r="P13" s="1" t="s">
        <v>110</v>
      </c>
      <c r="Q13" s="1" t="s">
        <v>110</v>
      </c>
      <c r="R13" s="1" t="s">
        <v>110</v>
      </c>
      <c r="S13" s="1" t="s">
        <v>110</v>
      </c>
      <c r="T13" s="1" t="s">
        <v>110</v>
      </c>
      <c r="U13" s="1" t="s">
        <v>110</v>
      </c>
      <c r="V13" s="1" t="s">
        <v>110</v>
      </c>
      <c r="W13" s="1" t="s">
        <v>110</v>
      </c>
      <c r="X13" s="1" t="s">
        <v>110</v>
      </c>
      <c r="Y13" s="1" t="s">
        <v>110</v>
      </c>
      <c r="Z13" s="1" t="s">
        <v>110</v>
      </c>
    </row>
    <row r="14" spans="1:26" ht="27">
      <c r="A14" s="25" t="s">
        <v>771</v>
      </c>
      <c r="C14" s="1" t="s">
        <v>110</v>
      </c>
      <c r="D14" s="1" t="s">
        <v>110</v>
      </c>
      <c r="E14" s="1" t="s">
        <v>110</v>
      </c>
      <c r="F14" s="1" t="s">
        <v>110</v>
      </c>
      <c r="G14" s="1" t="s">
        <v>110</v>
      </c>
      <c r="H14" s="1" t="s">
        <v>110</v>
      </c>
      <c r="I14" s="1" t="s">
        <v>110</v>
      </c>
      <c r="J14" s="1" t="s">
        <v>110</v>
      </c>
      <c r="K14" s="1" t="s">
        <v>110</v>
      </c>
      <c r="L14" s="1" t="s">
        <v>110</v>
      </c>
      <c r="M14" s="1" t="s">
        <v>110</v>
      </c>
      <c r="N14" s="1" t="s">
        <v>110</v>
      </c>
      <c r="O14" s="1" t="s">
        <v>110</v>
      </c>
      <c r="P14" s="1" t="s">
        <v>110</v>
      </c>
      <c r="Q14" s="1" t="s">
        <v>110</v>
      </c>
      <c r="R14" s="1" t="s">
        <v>110</v>
      </c>
      <c r="S14" s="1" t="s">
        <v>110</v>
      </c>
      <c r="T14" s="1" t="s">
        <v>110</v>
      </c>
      <c r="U14" s="1" t="s">
        <v>110</v>
      </c>
      <c r="V14" s="1" t="s">
        <v>110</v>
      </c>
      <c r="W14" s="1" t="s">
        <v>110</v>
      </c>
      <c r="X14" s="1" t="s">
        <v>110</v>
      </c>
      <c r="Y14" s="1" t="s">
        <v>110</v>
      </c>
      <c r="Z14" s="1" t="s">
        <v>110</v>
      </c>
    </row>
    <row r="15" ht="13.5">
      <c r="A15" s="38" t="s">
        <v>852</v>
      </c>
    </row>
    <row r="16" spans="1:26" ht="13.5" customHeight="1">
      <c r="A16" s="25" t="s">
        <v>772</v>
      </c>
      <c r="C16" s="1" t="s">
        <v>110</v>
      </c>
      <c r="D16" s="1" t="s">
        <v>110</v>
      </c>
      <c r="E16" s="1" t="s">
        <v>110</v>
      </c>
      <c r="F16" s="1" t="s">
        <v>110</v>
      </c>
      <c r="G16" s="1" t="s">
        <v>110</v>
      </c>
      <c r="H16" s="1" t="s">
        <v>110</v>
      </c>
      <c r="I16" s="1" t="s">
        <v>110</v>
      </c>
      <c r="J16" s="1" t="s">
        <v>110</v>
      </c>
      <c r="K16" s="1" t="s">
        <v>110</v>
      </c>
      <c r="L16" s="1" t="s">
        <v>110</v>
      </c>
      <c r="M16" s="1" t="s">
        <v>110</v>
      </c>
      <c r="N16" s="1" t="s">
        <v>110</v>
      </c>
      <c r="O16" s="1" t="s">
        <v>110</v>
      </c>
      <c r="P16" s="1" t="s">
        <v>110</v>
      </c>
      <c r="Q16" s="1" t="s">
        <v>110</v>
      </c>
      <c r="R16" s="1" t="s">
        <v>110</v>
      </c>
      <c r="S16" s="1" t="s">
        <v>110</v>
      </c>
      <c r="T16" s="1" t="s">
        <v>110</v>
      </c>
      <c r="U16" s="1" t="s">
        <v>110</v>
      </c>
      <c r="V16" s="1" t="s">
        <v>110</v>
      </c>
      <c r="W16" s="1" t="s">
        <v>110</v>
      </c>
      <c r="X16" s="1" t="s">
        <v>110</v>
      </c>
      <c r="Y16" s="1" t="s">
        <v>110</v>
      </c>
      <c r="Z16" s="1" t="s">
        <v>110</v>
      </c>
    </row>
    <row r="17" spans="1:26" ht="13.5">
      <c r="A17" s="25" t="s">
        <v>773</v>
      </c>
      <c r="C17" s="1" t="s">
        <v>110</v>
      </c>
      <c r="D17" s="1" t="s">
        <v>110</v>
      </c>
      <c r="E17" s="1" t="s">
        <v>110</v>
      </c>
      <c r="F17" s="1" t="s">
        <v>110</v>
      </c>
      <c r="G17" s="1" t="s">
        <v>110</v>
      </c>
      <c r="H17" s="1" t="s">
        <v>110</v>
      </c>
      <c r="I17" s="1" t="s">
        <v>110</v>
      </c>
      <c r="J17" s="1" t="s">
        <v>110</v>
      </c>
      <c r="K17" s="1" t="s">
        <v>110</v>
      </c>
      <c r="L17" s="1" t="s">
        <v>110</v>
      </c>
      <c r="M17" s="1" t="s">
        <v>110</v>
      </c>
      <c r="N17" s="1" t="s">
        <v>110</v>
      </c>
      <c r="O17" s="1" t="s">
        <v>110</v>
      </c>
      <c r="P17" s="1" t="s">
        <v>110</v>
      </c>
      <c r="Q17" s="1" t="s">
        <v>110</v>
      </c>
      <c r="R17" s="1" t="s">
        <v>110</v>
      </c>
      <c r="S17" s="1" t="s">
        <v>110</v>
      </c>
      <c r="T17" s="1" t="s">
        <v>110</v>
      </c>
      <c r="U17" s="1" t="s">
        <v>110</v>
      </c>
      <c r="V17" s="1" t="s">
        <v>110</v>
      </c>
      <c r="W17" s="1" t="s">
        <v>110</v>
      </c>
      <c r="X17" s="1" t="s">
        <v>110</v>
      </c>
      <c r="Y17" s="1" t="s">
        <v>110</v>
      </c>
      <c r="Z17" s="1" t="s">
        <v>110</v>
      </c>
    </row>
    <row r="18" spans="1:26" ht="13.5">
      <c r="A18" s="25" t="s">
        <v>774</v>
      </c>
      <c r="C18" s="1" t="s">
        <v>110</v>
      </c>
      <c r="D18" s="1" t="s">
        <v>110</v>
      </c>
      <c r="E18" s="1" t="s">
        <v>110</v>
      </c>
      <c r="F18" s="1" t="s">
        <v>110</v>
      </c>
      <c r="G18" s="1" t="s">
        <v>110</v>
      </c>
      <c r="H18" s="1" t="s">
        <v>110</v>
      </c>
      <c r="I18" s="1" t="s">
        <v>110</v>
      </c>
      <c r="J18" s="1" t="s">
        <v>110</v>
      </c>
      <c r="K18" s="1" t="s">
        <v>110</v>
      </c>
      <c r="L18" s="1" t="s">
        <v>110</v>
      </c>
      <c r="M18" s="1" t="s">
        <v>110</v>
      </c>
      <c r="N18" s="1" t="s">
        <v>110</v>
      </c>
      <c r="O18" s="1" t="s">
        <v>110</v>
      </c>
      <c r="P18" s="1" t="s">
        <v>110</v>
      </c>
      <c r="Q18" s="1" t="s">
        <v>110</v>
      </c>
      <c r="R18" s="1" t="s">
        <v>110</v>
      </c>
      <c r="S18" s="1" t="s">
        <v>110</v>
      </c>
      <c r="T18" s="1" t="s">
        <v>110</v>
      </c>
      <c r="U18" s="1" t="s">
        <v>110</v>
      </c>
      <c r="V18" s="1" t="s">
        <v>110</v>
      </c>
      <c r="W18" s="1" t="s">
        <v>110</v>
      </c>
      <c r="X18" s="1" t="s">
        <v>110</v>
      </c>
      <c r="Y18" s="1" t="s">
        <v>110</v>
      </c>
      <c r="Z18" s="1" t="s">
        <v>110</v>
      </c>
    </row>
    <row r="19" ht="13.5">
      <c r="A19" s="38" t="s">
        <v>851</v>
      </c>
    </row>
    <row r="20" spans="1:26" ht="13.5" customHeight="1">
      <c r="A20" s="25" t="s">
        <v>775</v>
      </c>
      <c r="C20" s="1" t="s">
        <v>110</v>
      </c>
      <c r="D20" s="1" t="s">
        <v>110</v>
      </c>
      <c r="E20" s="1" t="s">
        <v>110</v>
      </c>
      <c r="F20" s="1" t="s">
        <v>110</v>
      </c>
      <c r="G20" s="1" t="s">
        <v>110</v>
      </c>
      <c r="H20" s="1" t="s">
        <v>110</v>
      </c>
      <c r="I20" s="1" t="s">
        <v>110</v>
      </c>
      <c r="J20" s="1" t="s">
        <v>110</v>
      </c>
      <c r="K20" s="1" t="s">
        <v>110</v>
      </c>
      <c r="L20" s="1" t="s">
        <v>110</v>
      </c>
      <c r="M20" s="1" t="s">
        <v>110</v>
      </c>
      <c r="N20" s="1" t="s">
        <v>110</v>
      </c>
      <c r="O20" s="1" t="s">
        <v>110</v>
      </c>
      <c r="P20" s="1" t="s">
        <v>110</v>
      </c>
      <c r="Q20" s="1" t="s">
        <v>110</v>
      </c>
      <c r="R20" s="1" t="s">
        <v>110</v>
      </c>
      <c r="S20" s="1" t="s">
        <v>110</v>
      </c>
      <c r="T20" s="1" t="s">
        <v>110</v>
      </c>
      <c r="U20" s="1" t="s">
        <v>110</v>
      </c>
      <c r="V20" s="1" t="s">
        <v>110</v>
      </c>
      <c r="W20" s="1" t="s">
        <v>110</v>
      </c>
      <c r="X20" s="1" t="s">
        <v>110</v>
      </c>
      <c r="Y20" s="1" t="s">
        <v>110</v>
      </c>
      <c r="Z20" s="1" t="s">
        <v>110</v>
      </c>
    </row>
    <row r="21" spans="1:26" ht="13.5">
      <c r="A21" s="25" t="s">
        <v>776</v>
      </c>
      <c r="B21" s="1">
        <v>20</v>
      </c>
      <c r="C21" s="1" t="s">
        <v>110</v>
      </c>
      <c r="D21" s="1" t="s">
        <v>110</v>
      </c>
      <c r="E21" s="1" t="s">
        <v>110</v>
      </c>
      <c r="F21" s="1" t="s">
        <v>110</v>
      </c>
      <c r="G21" s="1" t="s">
        <v>110</v>
      </c>
      <c r="H21" s="1" t="s">
        <v>110</v>
      </c>
      <c r="I21" s="1" t="s">
        <v>110</v>
      </c>
      <c r="J21" s="1" t="s">
        <v>110</v>
      </c>
      <c r="K21" s="1" t="s">
        <v>110</v>
      </c>
      <c r="L21" s="1" t="s">
        <v>110</v>
      </c>
      <c r="M21" s="1" t="s">
        <v>110</v>
      </c>
      <c r="N21" s="1" t="s">
        <v>110</v>
      </c>
      <c r="O21" s="1" t="s">
        <v>110</v>
      </c>
      <c r="P21" s="1" t="s">
        <v>110</v>
      </c>
      <c r="Q21" s="1" t="s">
        <v>110</v>
      </c>
      <c r="R21" s="1" t="s">
        <v>110</v>
      </c>
      <c r="S21" s="1" t="s">
        <v>110</v>
      </c>
      <c r="T21" s="1" t="s">
        <v>110</v>
      </c>
      <c r="U21" s="1" t="s">
        <v>110</v>
      </c>
      <c r="V21" s="1" t="s">
        <v>110</v>
      </c>
      <c r="W21" s="1" t="s">
        <v>110</v>
      </c>
      <c r="X21" s="1" t="s">
        <v>110</v>
      </c>
      <c r="Y21" s="1" t="s">
        <v>110</v>
      </c>
      <c r="Z21" s="1" t="s">
        <v>110</v>
      </c>
    </row>
    <row r="22" spans="1:26" ht="13.5">
      <c r="A22" s="25" t="s">
        <v>777</v>
      </c>
      <c r="B22" s="1">
        <v>50</v>
      </c>
      <c r="C22" s="1" t="s">
        <v>110</v>
      </c>
      <c r="D22" s="1" t="s">
        <v>110</v>
      </c>
      <c r="E22" s="1" t="s">
        <v>110</v>
      </c>
      <c r="F22" s="1" t="s">
        <v>110</v>
      </c>
      <c r="G22" s="1" t="s">
        <v>110</v>
      </c>
      <c r="H22" s="1" t="s">
        <v>110</v>
      </c>
      <c r="I22" s="1" t="s">
        <v>110</v>
      </c>
      <c r="J22" s="1" t="s">
        <v>110</v>
      </c>
      <c r="K22" s="1" t="s">
        <v>110</v>
      </c>
      <c r="L22" s="1" t="s">
        <v>110</v>
      </c>
      <c r="M22" s="1" t="s">
        <v>110</v>
      </c>
      <c r="N22" s="1" t="s">
        <v>110</v>
      </c>
      <c r="O22" s="1" t="s">
        <v>110</v>
      </c>
      <c r="P22" s="1" t="s">
        <v>110</v>
      </c>
      <c r="Q22" s="1" t="s">
        <v>110</v>
      </c>
      <c r="R22" s="1" t="s">
        <v>110</v>
      </c>
      <c r="S22" s="1" t="s">
        <v>110</v>
      </c>
      <c r="T22" s="1" t="s">
        <v>110</v>
      </c>
      <c r="U22" s="1" t="s">
        <v>110</v>
      </c>
      <c r="V22" s="1" t="s">
        <v>110</v>
      </c>
      <c r="W22" s="1" t="s">
        <v>110</v>
      </c>
      <c r="X22" s="1" t="s">
        <v>110</v>
      </c>
      <c r="Y22" s="1" t="s">
        <v>110</v>
      </c>
      <c r="Z22" s="1" t="s">
        <v>110</v>
      </c>
    </row>
    <row r="23" ht="13.5">
      <c r="A23" s="38" t="s">
        <v>850</v>
      </c>
    </row>
    <row r="24" spans="1:26" ht="13.5">
      <c r="A24" s="25" t="s">
        <v>778</v>
      </c>
      <c r="C24" s="1" t="s">
        <v>110</v>
      </c>
      <c r="D24" s="1" t="s">
        <v>110</v>
      </c>
      <c r="E24" s="1" t="s">
        <v>110</v>
      </c>
      <c r="F24" s="1" t="s">
        <v>110</v>
      </c>
      <c r="G24" s="1" t="s">
        <v>110</v>
      </c>
      <c r="H24" s="1" t="s">
        <v>110</v>
      </c>
      <c r="I24" s="1" t="s">
        <v>110</v>
      </c>
      <c r="J24" s="1" t="s">
        <v>110</v>
      </c>
      <c r="K24" s="1" t="s">
        <v>110</v>
      </c>
      <c r="L24" s="1" t="s">
        <v>110</v>
      </c>
      <c r="M24" s="1" t="s">
        <v>110</v>
      </c>
      <c r="N24" s="1" t="s">
        <v>110</v>
      </c>
      <c r="O24" s="1" t="s">
        <v>110</v>
      </c>
      <c r="P24" s="1" t="s">
        <v>110</v>
      </c>
      <c r="Q24" s="1" t="s">
        <v>110</v>
      </c>
      <c r="R24" s="1" t="s">
        <v>110</v>
      </c>
      <c r="S24" s="1" t="s">
        <v>110</v>
      </c>
      <c r="T24" s="1" t="s">
        <v>110</v>
      </c>
      <c r="U24" s="1" t="s">
        <v>110</v>
      </c>
      <c r="V24" s="1" t="s">
        <v>110</v>
      </c>
      <c r="W24" s="1" t="s">
        <v>110</v>
      </c>
      <c r="X24" s="1" t="s">
        <v>110</v>
      </c>
      <c r="Y24" s="1" t="s">
        <v>110</v>
      </c>
      <c r="Z24" s="1" t="s">
        <v>110</v>
      </c>
    </row>
    <row r="25" spans="1:26" ht="13.5">
      <c r="A25" s="25" t="s">
        <v>779</v>
      </c>
      <c r="C25" s="1" t="s">
        <v>110</v>
      </c>
      <c r="D25" s="1" t="s">
        <v>110</v>
      </c>
      <c r="E25" s="1" t="s">
        <v>110</v>
      </c>
      <c r="F25" s="1" t="s">
        <v>110</v>
      </c>
      <c r="G25" s="1" t="s">
        <v>110</v>
      </c>
      <c r="H25" s="1" t="s">
        <v>110</v>
      </c>
      <c r="I25" s="1" t="s">
        <v>110</v>
      </c>
      <c r="J25" s="1" t="s">
        <v>110</v>
      </c>
      <c r="K25" s="1" t="s">
        <v>110</v>
      </c>
      <c r="L25" s="1" t="s">
        <v>110</v>
      </c>
      <c r="M25" s="1" t="s">
        <v>110</v>
      </c>
      <c r="N25" s="1" t="s">
        <v>110</v>
      </c>
      <c r="O25" s="1" t="s">
        <v>110</v>
      </c>
      <c r="P25" s="1" t="s">
        <v>110</v>
      </c>
      <c r="Q25" s="1" t="s">
        <v>110</v>
      </c>
      <c r="R25" s="1" t="s">
        <v>110</v>
      </c>
      <c r="S25" s="1" t="s">
        <v>110</v>
      </c>
      <c r="T25" s="1" t="s">
        <v>110</v>
      </c>
      <c r="U25" s="1" t="s">
        <v>110</v>
      </c>
      <c r="V25" s="1" t="s">
        <v>110</v>
      </c>
      <c r="W25" s="1" t="s">
        <v>110</v>
      </c>
      <c r="X25" s="1" t="s">
        <v>110</v>
      </c>
      <c r="Y25" s="1" t="s">
        <v>110</v>
      </c>
      <c r="Z25" s="1" t="s">
        <v>110</v>
      </c>
    </row>
    <row r="26" ht="13.5">
      <c r="A26" s="38" t="s">
        <v>849</v>
      </c>
    </row>
    <row r="27" spans="1:26" ht="13.5" customHeight="1">
      <c r="A27" s="25" t="s">
        <v>780</v>
      </c>
      <c r="B27" s="1">
        <v>80</v>
      </c>
      <c r="C27" s="1" t="s">
        <v>110</v>
      </c>
      <c r="D27" s="1" t="s">
        <v>110</v>
      </c>
      <c r="E27" s="1" t="s">
        <v>110</v>
      </c>
      <c r="F27" s="1" t="s">
        <v>110</v>
      </c>
      <c r="G27" s="1" t="s">
        <v>110</v>
      </c>
      <c r="H27" s="1" t="s">
        <v>110</v>
      </c>
      <c r="I27" s="1" t="s">
        <v>110</v>
      </c>
      <c r="J27" s="1" t="s">
        <v>110</v>
      </c>
      <c r="K27" s="1" t="s">
        <v>110</v>
      </c>
      <c r="L27" s="1" t="s">
        <v>110</v>
      </c>
      <c r="M27" s="1" t="s">
        <v>110</v>
      </c>
      <c r="N27" s="1" t="s">
        <v>110</v>
      </c>
      <c r="O27" s="1" t="s">
        <v>110</v>
      </c>
      <c r="P27" s="1" t="s">
        <v>110</v>
      </c>
      <c r="Q27" s="1" t="s">
        <v>110</v>
      </c>
      <c r="R27" s="1" t="s">
        <v>110</v>
      </c>
      <c r="S27" s="1" t="s">
        <v>110</v>
      </c>
      <c r="T27" s="1" t="s">
        <v>110</v>
      </c>
      <c r="U27" s="1" t="s">
        <v>110</v>
      </c>
      <c r="V27" s="1" t="s">
        <v>110</v>
      </c>
      <c r="W27" s="1" t="s">
        <v>110</v>
      </c>
      <c r="X27" s="1" t="s">
        <v>110</v>
      </c>
      <c r="Y27" s="1" t="s">
        <v>110</v>
      </c>
      <c r="Z27" s="1" t="s">
        <v>110</v>
      </c>
    </row>
    <row r="28" spans="1:26" ht="13.5">
      <c r="A28" s="25" t="s">
        <v>781</v>
      </c>
      <c r="C28" s="1" t="s">
        <v>110</v>
      </c>
      <c r="D28" s="1" t="s">
        <v>110</v>
      </c>
      <c r="E28" s="1" t="s">
        <v>110</v>
      </c>
      <c r="F28" s="1" t="s">
        <v>110</v>
      </c>
      <c r="G28" s="1" t="s">
        <v>110</v>
      </c>
      <c r="H28" s="1" t="s">
        <v>110</v>
      </c>
      <c r="I28" s="1" t="s">
        <v>110</v>
      </c>
      <c r="J28" s="1" t="s">
        <v>110</v>
      </c>
      <c r="K28" s="1" t="s">
        <v>110</v>
      </c>
      <c r="L28" s="1" t="s">
        <v>110</v>
      </c>
      <c r="M28" s="1" t="s">
        <v>110</v>
      </c>
      <c r="N28" s="1" t="s">
        <v>110</v>
      </c>
      <c r="O28" s="1" t="s">
        <v>110</v>
      </c>
      <c r="P28" s="1" t="s">
        <v>110</v>
      </c>
      <c r="Q28" s="1" t="s">
        <v>110</v>
      </c>
      <c r="R28" s="1" t="s">
        <v>110</v>
      </c>
      <c r="S28" s="1" t="s">
        <v>110</v>
      </c>
      <c r="T28" s="1" t="s">
        <v>110</v>
      </c>
      <c r="U28" s="1" t="s">
        <v>110</v>
      </c>
      <c r="V28" s="1" t="s">
        <v>110</v>
      </c>
      <c r="W28" s="1" t="s">
        <v>110</v>
      </c>
      <c r="X28" s="1" t="s">
        <v>110</v>
      </c>
      <c r="Y28" s="1" t="s">
        <v>110</v>
      </c>
      <c r="Z28" s="1" t="s">
        <v>110</v>
      </c>
    </row>
    <row r="29" ht="13.5">
      <c r="A29" s="38" t="s">
        <v>848</v>
      </c>
    </row>
    <row r="30" spans="1:26" ht="13.5">
      <c r="A30" s="25" t="s">
        <v>782</v>
      </c>
      <c r="C30" s="1" t="s">
        <v>110</v>
      </c>
      <c r="D30" s="1" t="s">
        <v>110</v>
      </c>
      <c r="E30" s="1" t="s">
        <v>110</v>
      </c>
      <c r="F30" s="1" t="s">
        <v>110</v>
      </c>
      <c r="G30" s="1" t="s">
        <v>110</v>
      </c>
      <c r="H30" s="1" t="s">
        <v>110</v>
      </c>
      <c r="I30" s="1" t="s">
        <v>110</v>
      </c>
      <c r="J30" s="1" t="s">
        <v>110</v>
      </c>
      <c r="K30" s="1" t="s">
        <v>110</v>
      </c>
      <c r="L30" s="1" t="s">
        <v>110</v>
      </c>
      <c r="M30" s="1" t="s">
        <v>110</v>
      </c>
      <c r="N30" s="1" t="s">
        <v>110</v>
      </c>
      <c r="O30" s="1" t="s">
        <v>110</v>
      </c>
      <c r="P30" s="1" t="s">
        <v>110</v>
      </c>
      <c r="Q30" s="1" t="s">
        <v>110</v>
      </c>
      <c r="R30" s="1" t="s">
        <v>110</v>
      </c>
      <c r="S30" s="1" t="s">
        <v>110</v>
      </c>
      <c r="T30" s="1" t="s">
        <v>110</v>
      </c>
      <c r="U30" s="1" t="s">
        <v>110</v>
      </c>
      <c r="V30" s="1" t="s">
        <v>110</v>
      </c>
      <c r="W30" s="1" t="s">
        <v>110</v>
      </c>
      <c r="X30" s="1" t="s">
        <v>110</v>
      </c>
      <c r="Y30" s="1" t="s">
        <v>110</v>
      </c>
      <c r="Z30" s="1" t="s">
        <v>110</v>
      </c>
    </row>
    <row r="31" spans="1:26" ht="13.5">
      <c r="A31" s="25" t="s">
        <v>783</v>
      </c>
      <c r="C31" s="1" t="s">
        <v>110</v>
      </c>
      <c r="D31" s="1" t="s">
        <v>110</v>
      </c>
      <c r="E31" s="1" t="s">
        <v>110</v>
      </c>
      <c r="F31" s="1" t="s">
        <v>110</v>
      </c>
      <c r="G31" s="1" t="s">
        <v>110</v>
      </c>
      <c r="H31" s="1" t="s">
        <v>110</v>
      </c>
      <c r="I31" s="1" t="s">
        <v>110</v>
      </c>
      <c r="J31" s="1" t="s">
        <v>110</v>
      </c>
      <c r="K31" s="1" t="s">
        <v>110</v>
      </c>
      <c r="L31" s="1" t="s">
        <v>110</v>
      </c>
      <c r="M31" s="1" t="s">
        <v>110</v>
      </c>
      <c r="N31" s="1" t="s">
        <v>110</v>
      </c>
      <c r="O31" s="1" t="s">
        <v>110</v>
      </c>
      <c r="P31" s="1" t="s">
        <v>110</v>
      </c>
      <c r="Q31" s="1" t="s">
        <v>110</v>
      </c>
      <c r="R31" s="1" t="s">
        <v>110</v>
      </c>
      <c r="S31" s="1" t="s">
        <v>110</v>
      </c>
      <c r="T31" s="1" t="s">
        <v>110</v>
      </c>
      <c r="U31" s="1" t="s">
        <v>110</v>
      </c>
      <c r="V31" s="1" t="s">
        <v>110</v>
      </c>
      <c r="W31" s="1" t="s">
        <v>110</v>
      </c>
      <c r="X31" s="1" t="s">
        <v>110</v>
      </c>
      <c r="Y31" s="1" t="s">
        <v>110</v>
      </c>
      <c r="Z31" s="1" t="s">
        <v>110</v>
      </c>
    </row>
    <row r="32" ht="13.5">
      <c r="A32" s="38" t="s">
        <v>855</v>
      </c>
    </row>
    <row r="33" spans="1:26" ht="13.5">
      <c r="A33" s="25" t="s">
        <v>784</v>
      </c>
      <c r="B33" s="1">
        <v>30</v>
      </c>
      <c r="C33" s="1" t="s">
        <v>110</v>
      </c>
      <c r="D33" s="1" t="s">
        <v>110</v>
      </c>
      <c r="E33" s="1" t="s">
        <v>110</v>
      </c>
      <c r="F33" s="1" t="s">
        <v>110</v>
      </c>
      <c r="G33" s="1" t="s">
        <v>110</v>
      </c>
      <c r="H33" s="1" t="s">
        <v>110</v>
      </c>
      <c r="I33" s="1" t="s">
        <v>110</v>
      </c>
      <c r="J33" s="1" t="s">
        <v>110</v>
      </c>
      <c r="K33" s="1" t="s">
        <v>110</v>
      </c>
      <c r="L33" s="1" t="s">
        <v>110</v>
      </c>
      <c r="M33" s="1" t="s">
        <v>110</v>
      </c>
      <c r="N33" s="1" t="s">
        <v>110</v>
      </c>
      <c r="O33" s="1" t="s">
        <v>110</v>
      </c>
      <c r="P33" s="1" t="s">
        <v>110</v>
      </c>
      <c r="Q33" s="1" t="s">
        <v>110</v>
      </c>
      <c r="R33" s="1" t="s">
        <v>110</v>
      </c>
      <c r="S33" s="1" t="s">
        <v>110</v>
      </c>
      <c r="T33" s="1" t="s">
        <v>110</v>
      </c>
      <c r="U33" s="1" t="s">
        <v>110</v>
      </c>
      <c r="V33" s="1" t="s">
        <v>110</v>
      </c>
      <c r="W33" s="1" t="s">
        <v>110</v>
      </c>
      <c r="X33" s="1" t="s">
        <v>110</v>
      </c>
      <c r="Y33" s="1" t="s">
        <v>110</v>
      </c>
      <c r="Z33" s="1" t="s">
        <v>110</v>
      </c>
    </row>
    <row r="34" spans="1:26" ht="13.5">
      <c r="A34" s="25" t="s">
        <v>785</v>
      </c>
      <c r="C34" s="1" t="s">
        <v>110</v>
      </c>
      <c r="D34" s="1" t="s">
        <v>110</v>
      </c>
      <c r="E34" s="1" t="s">
        <v>110</v>
      </c>
      <c r="F34" s="1" t="s">
        <v>110</v>
      </c>
      <c r="G34" s="1" t="s">
        <v>110</v>
      </c>
      <c r="H34" s="1" t="s">
        <v>110</v>
      </c>
      <c r="I34" s="1" t="s">
        <v>110</v>
      </c>
      <c r="J34" s="1" t="s">
        <v>110</v>
      </c>
      <c r="K34" s="1" t="s">
        <v>110</v>
      </c>
      <c r="L34" s="1" t="s">
        <v>110</v>
      </c>
      <c r="M34" s="1" t="s">
        <v>110</v>
      </c>
      <c r="N34" s="1" t="s">
        <v>110</v>
      </c>
      <c r="O34" s="1" t="s">
        <v>110</v>
      </c>
      <c r="P34" s="1" t="s">
        <v>110</v>
      </c>
      <c r="Q34" s="1" t="s">
        <v>110</v>
      </c>
      <c r="R34" s="1" t="s">
        <v>110</v>
      </c>
      <c r="S34" s="1" t="s">
        <v>110</v>
      </c>
      <c r="T34" s="1" t="s">
        <v>110</v>
      </c>
      <c r="U34" s="1" t="s">
        <v>110</v>
      </c>
      <c r="V34" s="1" t="s">
        <v>110</v>
      </c>
      <c r="W34" s="1" t="s">
        <v>110</v>
      </c>
      <c r="X34" s="1" t="s">
        <v>110</v>
      </c>
      <c r="Y34" s="1" t="s">
        <v>110</v>
      </c>
      <c r="Z34" s="1" t="s">
        <v>110</v>
      </c>
    </row>
    <row r="35" ht="13.5">
      <c r="A35" s="38" t="s">
        <v>191</v>
      </c>
    </row>
    <row r="36" spans="1:26" ht="13.5" customHeight="1">
      <c r="A36" s="25" t="s">
        <v>786</v>
      </c>
      <c r="C36" s="1" t="s">
        <v>110</v>
      </c>
      <c r="D36" s="1" t="s">
        <v>110</v>
      </c>
      <c r="E36" s="1" t="s">
        <v>110</v>
      </c>
      <c r="F36" s="1" t="s">
        <v>110</v>
      </c>
      <c r="G36" s="1" t="s">
        <v>110</v>
      </c>
      <c r="H36" s="1" t="s">
        <v>110</v>
      </c>
      <c r="I36" s="1" t="s">
        <v>110</v>
      </c>
      <c r="J36" s="1" t="s">
        <v>110</v>
      </c>
      <c r="K36" s="1" t="s">
        <v>110</v>
      </c>
      <c r="L36" s="1" t="s">
        <v>110</v>
      </c>
      <c r="M36" s="1" t="s">
        <v>110</v>
      </c>
      <c r="N36" s="1" t="s">
        <v>110</v>
      </c>
      <c r="O36" s="1" t="s">
        <v>110</v>
      </c>
      <c r="P36" s="1" t="s">
        <v>110</v>
      </c>
      <c r="Q36" s="1" t="s">
        <v>110</v>
      </c>
      <c r="R36" s="1" t="s">
        <v>110</v>
      </c>
      <c r="S36" s="1" t="s">
        <v>110</v>
      </c>
      <c r="T36" s="1" t="s">
        <v>110</v>
      </c>
      <c r="U36" s="1" t="s">
        <v>110</v>
      </c>
      <c r="V36" s="1" t="s">
        <v>110</v>
      </c>
      <c r="W36" s="1" t="s">
        <v>110</v>
      </c>
      <c r="X36" s="1" t="s">
        <v>110</v>
      </c>
      <c r="Y36" s="1" t="s">
        <v>110</v>
      </c>
      <c r="Z36" s="1" t="s">
        <v>110</v>
      </c>
    </row>
    <row r="37" spans="1:26" ht="13.5">
      <c r="A37" s="25" t="s">
        <v>787</v>
      </c>
      <c r="C37" s="1" t="s">
        <v>110</v>
      </c>
      <c r="D37" s="1" t="s">
        <v>110</v>
      </c>
      <c r="E37" s="1" t="s">
        <v>110</v>
      </c>
      <c r="F37" s="1" t="s">
        <v>110</v>
      </c>
      <c r="G37" s="1" t="s">
        <v>110</v>
      </c>
      <c r="H37" s="1" t="s">
        <v>110</v>
      </c>
      <c r="I37" s="1" t="s">
        <v>110</v>
      </c>
      <c r="J37" s="1" t="s">
        <v>110</v>
      </c>
      <c r="K37" s="1" t="s">
        <v>110</v>
      </c>
      <c r="L37" s="1" t="s">
        <v>110</v>
      </c>
      <c r="M37" s="1" t="s">
        <v>110</v>
      </c>
      <c r="N37" s="1" t="s">
        <v>110</v>
      </c>
      <c r="O37" s="1" t="s">
        <v>110</v>
      </c>
      <c r="P37" s="1" t="s">
        <v>110</v>
      </c>
      <c r="Q37" s="1" t="s">
        <v>110</v>
      </c>
      <c r="R37" s="1" t="s">
        <v>110</v>
      </c>
      <c r="S37" s="1" t="s">
        <v>110</v>
      </c>
      <c r="T37" s="1" t="s">
        <v>110</v>
      </c>
      <c r="U37" s="1" t="s">
        <v>110</v>
      </c>
      <c r="V37" s="1" t="s">
        <v>110</v>
      </c>
      <c r="W37" s="1" t="s">
        <v>110</v>
      </c>
      <c r="X37" s="1" t="s">
        <v>110</v>
      </c>
      <c r="Y37" s="1" t="s">
        <v>110</v>
      </c>
      <c r="Z37" s="1" t="s">
        <v>110</v>
      </c>
    </row>
    <row r="38" spans="1:26" ht="13.5">
      <c r="A38" s="25" t="s">
        <v>788</v>
      </c>
      <c r="C38" s="1" t="s">
        <v>110</v>
      </c>
      <c r="D38" s="1" t="s">
        <v>110</v>
      </c>
      <c r="E38" s="1" t="s">
        <v>110</v>
      </c>
      <c r="F38" s="1" t="s">
        <v>110</v>
      </c>
      <c r="G38" s="1" t="s">
        <v>110</v>
      </c>
      <c r="H38" s="1" t="s">
        <v>110</v>
      </c>
      <c r="I38" s="1" t="s">
        <v>110</v>
      </c>
      <c r="J38" s="1" t="s">
        <v>110</v>
      </c>
      <c r="K38" s="1" t="s">
        <v>110</v>
      </c>
      <c r="L38" s="1" t="s">
        <v>110</v>
      </c>
      <c r="M38" s="1" t="s">
        <v>110</v>
      </c>
      <c r="N38" s="1" t="s">
        <v>110</v>
      </c>
      <c r="O38" s="1" t="s">
        <v>110</v>
      </c>
      <c r="P38" s="1" t="s">
        <v>110</v>
      </c>
      <c r="Q38" s="1" t="s">
        <v>110</v>
      </c>
      <c r="R38" s="1" t="s">
        <v>110</v>
      </c>
      <c r="S38" s="1" t="s">
        <v>110</v>
      </c>
      <c r="T38" s="1" t="s">
        <v>110</v>
      </c>
      <c r="U38" s="1" t="s">
        <v>110</v>
      </c>
      <c r="V38" s="1" t="s">
        <v>110</v>
      </c>
      <c r="W38" s="1" t="s">
        <v>110</v>
      </c>
      <c r="X38" s="1" t="s">
        <v>110</v>
      </c>
      <c r="Y38" s="1" t="s">
        <v>110</v>
      </c>
      <c r="Z38" s="1" t="s">
        <v>110</v>
      </c>
    </row>
    <row r="39" ht="13.5">
      <c r="A39" s="38" t="s">
        <v>847</v>
      </c>
    </row>
    <row r="40" spans="1:26" ht="13.5">
      <c r="A40" s="25" t="s">
        <v>789</v>
      </c>
      <c r="B40" s="1">
        <v>60</v>
      </c>
      <c r="C40" s="1" t="s">
        <v>110</v>
      </c>
      <c r="D40" s="1" t="s">
        <v>110</v>
      </c>
      <c r="E40" s="1" t="s">
        <v>110</v>
      </c>
      <c r="F40" s="1" t="s">
        <v>110</v>
      </c>
      <c r="G40" s="1" t="s">
        <v>110</v>
      </c>
      <c r="H40" s="1" t="s">
        <v>110</v>
      </c>
      <c r="I40" s="1" t="s">
        <v>110</v>
      </c>
      <c r="J40" s="1" t="s">
        <v>110</v>
      </c>
      <c r="K40" s="1" t="s">
        <v>110</v>
      </c>
      <c r="L40" s="1" t="s">
        <v>110</v>
      </c>
      <c r="M40" s="1" t="s">
        <v>110</v>
      </c>
      <c r="N40" s="1" t="s">
        <v>110</v>
      </c>
      <c r="O40" s="1" t="s">
        <v>110</v>
      </c>
      <c r="P40" s="1" t="s">
        <v>110</v>
      </c>
      <c r="Q40" s="1" t="s">
        <v>110</v>
      </c>
      <c r="R40" s="1" t="s">
        <v>110</v>
      </c>
      <c r="S40" s="1" t="s">
        <v>110</v>
      </c>
      <c r="T40" s="1" t="s">
        <v>110</v>
      </c>
      <c r="U40" s="1" t="s">
        <v>110</v>
      </c>
      <c r="V40" s="1" t="s">
        <v>110</v>
      </c>
      <c r="W40" s="1" t="s">
        <v>110</v>
      </c>
      <c r="X40" s="1" t="s">
        <v>110</v>
      </c>
      <c r="Y40" s="1" t="s">
        <v>110</v>
      </c>
      <c r="Z40" s="1" t="s">
        <v>110</v>
      </c>
    </row>
    <row r="41" spans="1:26" ht="13.5">
      <c r="A41" s="25" t="s">
        <v>790</v>
      </c>
      <c r="C41" s="1" t="s">
        <v>110</v>
      </c>
      <c r="D41" s="1" t="s">
        <v>110</v>
      </c>
      <c r="E41" s="1" t="s">
        <v>110</v>
      </c>
      <c r="F41" s="1" t="s">
        <v>110</v>
      </c>
      <c r="G41" s="1" t="s">
        <v>110</v>
      </c>
      <c r="H41" s="1" t="s">
        <v>110</v>
      </c>
      <c r="I41" s="1" t="s">
        <v>110</v>
      </c>
      <c r="J41" s="1" t="s">
        <v>110</v>
      </c>
      <c r="K41" s="1" t="s">
        <v>110</v>
      </c>
      <c r="L41" s="1" t="s">
        <v>110</v>
      </c>
      <c r="M41" s="1" t="s">
        <v>110</v>
      </c>
      <c r="N41" s="1" t="s">
        <v>110</v>
      </c>
      <c r="O41" s="1" t="s">
        <v>110</v>
      </c>
      <c r="P41" s="1" t="s">
        <v>110</v>
      </c>
      <c r="Q41" s="1" t="s">
        <v>110</v>
      </c>
      <c r="R41" s="1" t="s">
        <v>110</v>
      </c>
      <c r="S41" s="1" t="s">
        <v>110</v>
      </c>
      <c r="T41" s="1" t="s">
        <v>110</v>
      </c>
      <c r="U41" s="1" t="s">
        <v>110</v>
      </c>
      <c r="V41" s="1" t="s">
        <v>110</v>
      </c>
      <c r="W41" s="1" t="s">
        <v>110</v>
      </c>
      <c r="X41" s="1" t="s">
        <v>110</v>
      </c>
      <c r="Y41" s="1" t="s">
        <v>110</v>
      </c>
      <c r="Z41" s="1" t="s">
        <v>110</v>
      </c>
    </row>
    <row r="42" spans="1:26" ht="13.5">
      <c r="A42" s="25" t="s">
        <v>791</v>
      </c>
      <c r="C42" s="1" t="s">
        <v>110</v>
      </c>
      <c r="D42" s="1" t="s">
        <v>110</v>
      </c>
      <c r="E42" s="1" t="s">
        <v>110</v>
      </c>
      <c r="F42" s="1" t="s">
        <v>110</v>
      </c>
      <c r="G42" s="1" t="s">
        <v>110</v>
      </c>
      <c r="H42" s="1" t="s">
        <v>110</v>
      </c>
      <c r="I42" s="1" t="s">
        <v>110</v>
      </c>
      <c r="J42" s="1" t="s">
        <v>110</v>
      </c>
      <c r="K42" s="1" t="s">
        <v>110</v>
      </c>
      <c r="L42" s="1" t="s">
        <v>110</v>
      </c>
      <c r="M42" s="1" t="s">
        <v>110</v>
      </c>
      <c r="N42" s="1" t="s">
        <v>110</v>
      </c>
      <c r="O42" s="1" t="s">
        <v>110</v>
      </c>
      <c r="P42" s="1" t="s">
        <v>110</v>
      </c>
      <c r="Q42" s="1" t="s">
        <v>110</v>
      </c>
      <c r="R42" s="1" t="s">
        <v>110</v>
      </c>
      <c r="S42" s="1" t="s">
        <v>110</v>
      </c>
      <c r="T42" s="1" t="s">
        <v>110</v>
      </c>
      <c r="U42" s="1" t="s">
        <v>110</v>
      </c>
      <c r="V42" s="1" t="s">
        <v>110</v>
      </c>
      <c r="W42" s="1" t="s">
        <v>110</v>
      </c>
      <c r="X42" s="1" t="s">
        <v>110</v>
      </c>
      <c r="Y42" s="1" t="s">
        <v>110</v>
      </c>
      <c r="Z42" s="1" t="s">
        <v>110</v>
      </c>
    </row>
    <row r="43" ht="13.5">
      <c r="A43" s="38" t="s">
        <v>846</v>
      </c>
    </row>
    <row r="44" spans="1:26" ht="13.5">
      <c r="A44" s="25" t="s">
        <v>792</v>
      </c>
      <c r="B44" s="1">
        <v>50</v>
      </c>
      <c r="C44" s="1" t="s">
        <v>110</v>
      </c>
      <c r="D44" s="1" t="s">
        <v>110</v>
      </c>
      <c r="E44" s="1" t="s">
        <v>110</v>
      </c>
      <c r="F44" s="1" t="s">
        <v>110</v>
      </c>
      <c r="G44" s="1" t="s">
        <v>110</v>
      </c>
      <c r="H44" s="1" t="s">
        <v>110</v>
      </c>
      <c r="I44" s="1" t="s">
        <v>110</v>
      </c>
      <c r="J44" s="1" t="s">
        <v>110</v>
      </c>
      <c r="K44" s="1" t="s">
        <v>110</v>
      </c>
      <c r="L44" s="1" t="s">
        <v>110</v>
      </c>
      <c r="M44" s="1" t="s">
        <v>110</v>
      </c>
      <c r="N44" s="1" t="s">
        <v>110</v>
      </c>
      <c r="O44" s="1" t="s">
        <v>110</v>
      </c>
      <c r="P44" s="1" t="s">
        <v>110</v>
      </c>
      <c r="Q44" s="1" t="s">
        <v>110</v>
      </c>
      <c r="R44" s="1" t="s">
        <v>110</v>
      </c>
      <c r="S44" s="1" t="s">
        <v>110</v>
      </c>
      <c r="T44" s="1" t="s">
        <v>110</v>
      </c>
      <c r="U44" s="1" t="s">
        <v>110</v>
      </c>
      <c r="V44" s="1" t="s">
        <v>110</v>
      </c>
      <c r="W44" s="1" t="s">
        <v>110</v>
      </c>
      <c r="X44" s="1" t="s">
        <v>110</v>
      </c>
      <c r="Y44" s="1" t="s">
        <v>110</v>
      </c>
      <c r="Z44" s="1" t="s">
        <v>110</v>
      </c>
    </row>
    <row r="45" ht="13.5">
      <c r="A45" s="38" t="s">
        <v>845</v>
      </c>
    </row>
    <row r="46" spans="1:26" ht="27" customHeight="1">
      <c r="A46" s="25" t="s">
        <v>793</v>
      </c>
      <c r="C46" s="1" t="s">
        <v>110</v>
      </c>
      <c r="D46" s="1" t="s">
        <v>110</v>
      </c>
      <c r="E46" s="1" t="s">
        <v>110</v>
      </c>
      <c r="F46" s="1" t="s">
        <v>110</v>
      </c>
      <c r="G46" s="1" t="s">
        <v>110</v>
      </c>
      <c r="H46" s="1" t="s">
        <v>110</v>
      </c>
      <c r="I46" s="1" t="s">
        <v>110</v>
      </c>
      <c r="J46" s="1" t="s">
        <v>110</v>
      </c>
      <c r="K46" s="1" t="s">
        <v>110</v>
      </c>
      <c r="L46" s="1" t="s">
        <v>110</v>
      </c>
      <c r="M46" s="1" t="s">
        <v>110</v>
      </c>
      <c r="N46" s="1" t="s">
        <v>110</v>
      </c>
      <c r="O46" s="1" t="s">
        <v>110</v>
      </c>
      <c r="P46" s="1" t="s">
        <v>110</v>
      </c>
      <c r="Q46" s="1" t="s">
        <v>110</v>
      </c>
      <c r="R46" s="1" t="s">
        <v>110</v>
      </c>
      <c r="S46" s="1" t="s">
        <v>110</v>
      </c>
      <c r="T46" s="1" t="s">
        <v>110</v>
      </c>
      <c r="U46" s="1" t="s">
        <v>110</v>
      </c>
      <c r="V46" s="1" t="s">
        <v>110</v>
      </c>
      <c r="W46" s="1" t="s">
        <v>110</v>
      </c>
      <c r="X46" s="1" t="s">
        <v>110</v>
      </c>
      <c r="Y46" s="1" t="s">
        <v>110</v>
      </c>
      <c r="Z46" s="1" t="s">
        <v>110</v>
      </c>
    </row>
    <row r="47" spans="1:26" ht="13.5">
      <c r="A47" s="25" t="s">
        <v>794</v>
      </c>
      <c r="B47" s="1">
        <v>61</v>
      </c>
      <c r="C47" s="1" t="s">
        <v>110</v>
      </c>
      <c r="D47" s="1" t="s">
        <v>110</v>
      </c>
      <c r="E47" s="1" t="s">
        <v>110</v>
      </c>
      <c r="F47" s="1" t="s">
        <v>110</v>
      </c>
      <c r="G47" s="1" t="s">
        <v>110</v>
      </c>
      <c r="H47" s="1" t="s">
        <v>110</v>
      </c>
      <c r="I47" s="1" t="s">
        <v>110</v>
      </c>
      <c r="J47" s="1" t="s">
        <v>110</v>
      </c>
      <c r="K47" s="1" t="s">
        <v>110</v>
      </c>
      <c r="L47" s="1" t="s">
        <v>110</v>
      </c>
      <c r="M47" s="1" t="s">
        <v>110</v>
      </c>
      <c r="N47" s="1" t="s">
        <v>110</v>
      </c>
      <c r="O47" s="1" t="s">
        <v>110</v>
      </c>
      <c r="P47" s="1" t="s">
        <v>110</v>
      </c>
      <c r="Q47" s="1" t="s">
        <v>110</v>
      </c>
      <c r="R47" s="1" t="s">
        <v>110</v>
      </c>
      <c r="S47" s="1" t="s">
        <v>110</v>
      </c>
      <c r="T47" s="1" t="s">
        <v>110</v>
      </c>
      <c r="U47" s="1" t="s">
        <v>110</v>
      </c>
      <c r="V47" s="1" t="s">
        <v>110</v>
      </c>
      <c r="W47" s="1" t="s">
        <v>110</v>
      </c>
      <c r="X47" s="1" t="s">
        <v>110</v>
      </c>
      <c r="Y47" s="1" t="s">
        <v>110</v>
      </c>
      <c r="Z47" s="1" t="s">
        <v>110</v>
      </c>
    </row>
    <row r="48" spans="1:26" ht="13.5">
      <c r="A48" s="25" t="s">
        <v>795</v>
      </c>
      <c r="B48" s="1">
        <v>66</v>
      </c>
      <c r="C48" s="1" t="s">
        <v>110</v>
      </c>
      <c r="D48" s="1" t="s">
        <v>110</v>
      </c>
      <c r="E48" s="1" t="s">
        <v>110</v>
      </c>
      <c r="F48" s="1" t="s">
        <v>110</v>
      </c>
      <c r="G48" s="1" t="s">
        <v>110</v>
      </c>
      <c r="H48" s="1" t="s">
        <v>110</v>
      </c>
      <c r="I48" s="1" t="s">
        <v>110</v>
      </c>
      <c r="J48" s="1" t="s">
        <v>110</v>
      </c>
      <c r="K48" s="1" t="s">
        <v>110</v>
      </c>
      <c r="L48" s="1" t="s">
        <v>110</v>
      </c>
      <c r="M48" s="1" t="s">
        <v>110</v>
      </c>
      <c r="N48" s="1" t="s">
        <v>110</v>
      </c>
      <c r="O48" s="1" t="s">
        <v>110</v>
      </c>
      <c r="P48" s="1" t="s">
        <v>110</v>
      </c>
      <c r="Q48" s="1" t="s">
        <v>110</v>
      </c>
      <c r="R48" s="1" t="s">
        <v>110</v>
      </c>
      <c r="S48" s="1" t="s">
        <v>110</v>
      </c>
      <c r="T48" s="1" t="s">
        <v>110</v>
      </c>
      <c r="U48" s="1" t="s">
        <v>110</v>
      </c>
      <c r="V48" s="1" t="s">
        <v>110</v>
      </c>
      <c r="W48" s="1" t="s">
        <v>110</v>
      </c>
      <c r="X48" s="1" t="s">
        <v>110</v>
      </c>
      <c r="Y48" s="1" t="s">
        <v>110</v>
      </c>
      <c r="Z48" s="1" t="s">
        <v>110</v>
      </c>
    </row>
    <row r="49" spans="1:26" ht="13.5">
      <c r="A49" s="25" t="s">
        <v>796</v>
      </c>
      <c r="C49" s="1" t="s">
        <v>110</v>
      </c>
      <c r="D49" s="1" t="s">
        <v>110</v>
      </c>
      <c r="E49" s="1" t="s">
        <v>110</v>
      </c>
      <c r="F49" s="1" t="s">
        <v>110</v>
      </c>
      <c r="G49" s="1" t="s">
        <v>110</v>
      </c>
      <c r="H49" s="1" t="s">
        <v>110</v>
      </c>
      <c r="I49" s="1" t="s">
        <v>110</v>
      </c>
      <c r="J49" s="1" t="s">
        <v>110</v>
      </c>
      <c r="K49" s="1" t="s">
        <v>110</v>
      </c>
      <c r="L49" s="1" t="s">
        <v>110</v>
      </c>
      <c r="M49" s="1" t="s">
        <v>110</v>
      </c>
      <c r="N49" s="1" t="s">
        <v>110</v>
      </c>
      <c r="O49" s="1" t="s">
        <v>110</v>
      </c>
      <c r="P49" s="1" t="s">
        <v>110</v>
      </c>
      <c r="Q49" s="1" t="s">
        <v>110</v>
      </c>
      <c r="R49" s="1" t="s">
        <v>110</v>
      </c>
      <c r="S49" s="1" t="s">
        <v>110</v>
      </c>
      <c r="T49" s="1" t="s">
        <v>110</v>
      </c>
      <c r="U49" s="1" t="s">
        <v>110</v>
      </c>
      <c r="V49" s="1" t="s">
        <v>110</v>
      </c>
      <c r="W49" s="1" t="s">
        <v>110</v>
      </c>
      <c r="X49" s="1" t="s">
        <v>110</v>
      </c>
      <c r="Y49" s="1" t="s">
        <v>110</v>
      </c>
      <c r="Z49" s="1" t="s">
        <v>110</v>
      </c>
    </row>
    <row r="50" ht="13.5">
      <c r="A50" s="38" t="s">
        <v>844</v>
      </c>
    </row>
    <row r="51" spans="1:26" ht="13.5">
      <c r="A51" s="25" t="s">
        <v>797</v>
      </c>
      <c r="B51" s="1">
        <v>60</v>
      </c>
      <c r="C51" s="1" t="s">
        <v>110</v>
      </c>
      <c r="D51" s="1" t="s">
        <v>110</v>
      </c>
      <c r="E51" s="1" t="s">
        <v>110</v>
      </c>
      <c r="F51" s="1" t="s">
        <v>110</v>
      </c>
      <c r="G51" s="1" t="s">
        <v>110</v>
      </c>
      <c r="H51" s="1" t="s">
        <v>110</v>
      </c>
      <c r="I51" s="1" t="s">
        <v>110</v>
      </c>
      <c r="J51" s="1" t="s">
        <v>110</v>
      </c>
      <c r="K51" s="1" t="s">
        <v>110</v>
      </c>
      <c r="L51" s="1" t="s">
        <v>110</v>
      </c>
      <c r="M51" s="1" t="s">
        <v>110</v>
      </c>
      <c r="N51" s="1" t="s">
        <v>110</v>
      </c>
      <c r="O51" s="1" t="s">
        <v>110</v>
      </c>
      <c r="P51" s="1" t="s">
        <v>110</v>
      </c>
      <c r="Q51" s="1" t="s">
        <v>110</v>
      </c>
      <c r="R51" s="1" t="s">
        <v>110</v>
      </c>
      <c r="S51" s="1" t="s">
        <v>110</v>
      </c>
      <c r="T51" s="1" t="s">
        <v>110</v>
      </c>
      <c r="U51" s="1" t="s">
        <v>110</v>
      </c>
      <c r="V51" s="1" t="s">
        <v>110</v>
      </c>
      <c r="W51" s="1" t="s">
        <v>110</v>
      </c>
      <c r="X51" s="1" t="s">
        <v>110</v>
      </c>
      <c r="Y51" s="1" t="s">
        <v>110</v>
      </c>
      <c r="Z51" s="1" t="s">
        <v>110</v>
      </c>
    </row>
    <row r="52" ht="13.5">
      <c r="A52" s="38" t="s">
        <v>843</v>
      </c>
    </row>
    <row r="53" spans="1:26" ht="13.5">
      <c r="A53" s="25" t="s">
        <v>798</v>
      </c>
      <c r="B53" s="1" t="s">
        <v>767</v>
      </c>
      <c r="C53" s="1" t="s">
        <v>110</v>
      </c>
      <c r="D53" s="1" t="s">
        <v>110</v>
      </c>
      <c r="E53" s="1" t="s">
        <v>110</v>
      </c>
      <c r="F53" s="1" t="s">
        <v>110</v>
      </c>
      <c r="G53" s="1" t="s">
        <v>110</v>
      </c>
      <c r="H53" s="1" t="s">
        <v>110</v>
      </c>
      <c r="I53" s="1" t="s">
        <v>110</v>
      </c>
      <c r="J53" s="1" t="s">
        <v>110</v>
      </c>
      <c r="K53" s="1" t="s">
        <v>110</v>
      </c>
      <c r="L53" s="1" t="s">
        <v>110</v>
      </c>
      <c r="M53" s="1" t="s">
        <v>110</v>
      </c>
      <c r="N53" s="1" t="s">
        <v>110</v>
      </c>
      <c r="O53" s="1" t="s">
        <v>110</v>
      </c>
      <c r="P53" s="1" t="s">
        <v>110</v>
      </c>
      <c r="Q53" s="1" t="s">
        <v>110</v>
      </c>
      <c r="R53" s="1" t="s">
        <v>110</v>
      </c>
      <c r="S53" s="1" t="s">
        <v>110</v>
      </c>
      <c r="T53" s="1" t="s">
        <v>110</v>
      </c>
      <c r="U53" s="1" t="s">
        <v>110</v>
      </c>
      <c r="V53" s="1" t="s">
        <v>110</v>
      </c>
      <c r="W53" s="1" t="s">
        <v>110</v>
      </c>
      <c r="X53" s="1" t="s">
        <v>110</v>
      </c>
      <c r="Y53" s="1" t="s">
        <v>110</v>
      </c>
      <c r="Z53" s="1" t="s">
        <v>110</v>
      </c>
    </row>
    <row r="448" spans="3:20" ht="13.5">
      <c r="C448"/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</row>
    <row r="449" spans="3:20" ht="13.5">
      <c r="C449"/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</row>
    <row r="450" spans="3:20" ht="13.5">
      <c r="C450"/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</row>
    <row r="451" spans="3:20" ht="13.5">
      <c r="C451"/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</row>
    <row r="452" spans="3:20" ht="13.5">
      <c r="C452"/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</row>
    <row r="453" spans="3:20" ht="13.5">
      <c r="C453"/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</row>
    <row r="454" spans="3:20" ht="13.5">
      <c r="C454"/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</row>
    <row r="455" spans="3:20" ht="13.5">
      <c r="C455"/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</row>
    <row r="463" spans="3:11" ht="13.5">
      <c r="C463"/>
      <c r="D463"/>
      <c r="E463"/>
      <c r="F463"/>
      <c r="G463"/>
      <c r="H463"/>
      <c r="I463"/>
      <c r="J463"/>
      <c r="K463"/>
    </row>
    <row r="464" spans="3:11" ht="13.5">
      <c r="C464"/>
      <c r="D464"/>
      <c r="E464"/>
      <c r="F464"/>
      <c r="G464"/>
      <c r="H464"/>
      <c r="I464"/>
      <c r="J464"/>
      <c r="K464"/>
    </row>
    <row r="465" spans="3:11" ht="13.5">
      <c r="C465"/>
      <c r="D465"/>
      <c r="E465"/>
      <c r="F465"/>
      <c r="G465"/>
      <c r="H465"/>
      <c r="I465"/>
      <c r="J465"/>
      <c r="K465"/>
    </row>
    <row r="466" spans="3:11" ht="13.5">
      <c r="C466"/>
      <c r="D466"/>
      <c r="E466"/>
      <c r="F466"/>
      <c r="G466"/>
      <c r="H466"/>
      <c r="I466"/>
      <c r="J466"/>
      <c r="K466"/>
    </row>
    <row r="467" spans="3:11" ht="13.5">
      <c r="C467"/>
      <c r="D467"/>
      <c r="E467"/>
      <c r="F467"/>
      <c r="G467"/>
      <c r="H467"/>
      <c r="I467"/>
      <c r="J467"/>
      <c r="K467"/>
    </row>
    <row r="468" spans="3:11" ht="13.5">
      <c r="C468"/>
      <c r="D468"/>
      <c r="E468"/>
      <c r="F468"/>
      <c r="G468"/>
      <c r="H468"/>
      <c r="I468"/>
      <c r="J468"/>
      <c r="K468"/>
    </row>
    <row r="469" spans="3:11" ht="13.5">
      <c r="C469"/>
      <c r="D469"/>
      <c r="E469"/>
      <c r="F469"/>
      <c r="G469"/>
      <c r="H469"/>
      <c r="I469"/>
      <c r="J469"/>
      <c r="K469"/>
    </row>
    <row r="470" spans="3:11" ht="13.5">
      <c r="C470"/>
      <c r="D470"/>
      <c r="E470"/>
      <c r="F470"/>
      <c r="G470"/>
      <c r="H470"/>
      <c r="I470"/>
      <c r="J470"/>
      <c r="K470"/>
    </row>
    <row r="471" spans="3:11" ht="13.5">
      <c r="C471"/>
      <c r="D471"/>
      <c r="E471"/>
      <c r="F471"/>
      <c r="G471"/>
      <c r="H471"/>
      <c r="I471"/>
      <c r="J471"/>
      <c r="K471"/>
    </row>
    <row r="472" spans="3:11" ht="13.5">
      <c r="C472"/>
      <c r="D472"/>
      <c r="E472"/>
      <c r="F472"/>
      <c r="G472"/>
      <c r="H472"/>
      <c r="I472"/>
      <c r="J472"/>
      <c r="K472"/>
    </row>
    <row r="473" spans="3:11" ht="13.5">
      <c r="C473"/>
      <c r="D473"/>
      <c r="E473"/>
      <c r="F473"/>
      <c r="G473"/>
      <c r="H473"/>
      <c r="I473"/>
      <c r="J473"/>
      <c r="K473"/>
    </row>
    <row r="474" spans="3:11" ht="13.5">
      <c r="C474"/>
      <c r="D474"/>
      <c r="E474"/>
      <c r="F474"/>
      <c r="G474"/>
      <c r="H474"/>
      <c r="I474"/>
      <c r="J474"/>
      <c r="K474"/>
    </row>
    <row r="475" spans="3:11" ht="13.5">
      <c r="C475"/>
      <c r="D475"/>
      <c r="E475"/>
      <c r="F475"/>
      <c r="G475"/>
      <c r="H475"/>
      <c r="I475"/>
      <c r="J475"/>
      <c r="K475"/>
    </row>
    <row r="476" spans="3:11" ht="13.5">
      <c r="C476"/>
      <c r="D476"/>
      <c r="E476"/>
      <c r="F476"/>
      <c r="G476"/>
      <c r="H476"/>
      <c r="I476"/>
      <c r="J476"/>
      <c r="K476"/>
    </row>
    <row r="477" spans="3:11" ht="13.5">
      <c r="C477"/>
      <c r="D477"/>
      <c r="E477"/>
      <c r="F477"/>
      <c r="G477"/>
      <c r="H477"/>
      <c r="I477"/>
      <c r="J477"/>
      <c r="K477"/>
    </row>
    <row r="478" ht="13.5">
      <c r="C478"/>
    </row>
    <row r="479" ht="13.5">
      <c r="C479"/>
    </row>
    <row r="480" ht="13.5">
      <c r="C480"/>
    </row>
    <row r="481" ht="13.5">
      <c r="C481"/>
    </row>
    <row r="482" ht="13.5">
      <c r="C482"/>
    </row>
    <row r="483" ht="13.5">
      <c r="C483"/>
    </row>
    <row r="484" ht="13.5">
      <c r="C484"/>
    </row>
    <row r="485" ht="13.5">
      <c r="C485"/>
    </row>
    <row r="486" ht="13.5">
      <c r="C486"/>
    </row>
    <row r="487" ht="13.5">
      <c r="C487"/>
    </row>
    <row r="488" ht="13.5">
      <c r="C488"/>
    </row>
    <row r="489" ht="13.5">
      <c r="C489"/>
    </row>
    <row r="490" ht="13.5">
      <c r="C490"/>
    </row>
    <row r="491" ht="13.5">
      <c r="C491"/>
    </row>
    <row r="492" ht="13.5">
      <c r="C492"/>
    </row>
    <row r="493" ht="13.5">
      <c r="C493"/>
    </row>
    <row r="494" ht="13.5">
      <c r="C494"/>
    </row>
    <row r="495" ht="13.5">
      <c r="C495"/>
    </row>
    <row r="496" ht="13.5">
      <c r="C496"/>
    </row>
    <row r="497" ht="13.5">
      <c r="C497"/>
    </row>
    <row r="498" ht="13.5">
      <c r="C498"/>
    </row>
    <row r="499" ht="13.5">
      <c r="C499"/>
    </row>
    <row r="500" ht="13.5">
      <c r="C500"/>
    </row>
    <row r="501" ht="13.5">
      <c r="C501"/>
    </row>
    <row r="502" ht="13.5">
      <c r="C502"/>
    </row>
    <row r="503" ht="13.5">
      <c r="C503"/>
    </row>
    <row r="504" ht="13.5">
      <c r="C504"/>
    </row>
    <row r="505" ht="13.5">
      <c r="C505"/>
    </row>
    <row r="506" ht="13.5">
      <c r="C506"/>
    </row>
    <row r="507" ht="13.5">
      <c r="C507"/>
    </row>
    <row r="508" ht="13.5">
      <c r="C508"/>
    </row>
    <row r="509" ht="13.5">
      <c r="C509"/>
    </row>
    <row r="510" ht="13.5">
      <c r="C510"/>
    </row>
    <row r="511" ht="13.5">
      <c r="C511"/>
    </row>
    <row r="512" ht="13.5">
      <c r="C512"/>
    </row>
    <row r="513" ht="13.5">
      <c r="C513"/>
    </row>
    <row r="514" ht="13.5">
      <c r="C514"/>
    </row>
    <row r="515" ht="13.5">
      <c r="C515"/>
    </row>
    <row r="516" spans="3:7" ht="13.5">
      <c r="C516" t="s">
        <v>68</v>
      </c>
      <c r="D516" t="s">
        <v>838</v>
      </c>
      <c r="E516" t="s">
        <v>839</v>
      </c>
      <c r="F516" t="s">
        <v>840</v>
      </c>
      <c r="G516" t="s">
        <v>841</v>
      </c>
    </row>
    <row r="517" spans="3:6" ht="13.5">
      <c r="C517" t="s">
        <v>837</v>
      </c>
      <c r="D517" t="s">
        <v>838</v>
      </c>
      <c r="E517" t="s">
        <v>839</v>
      </c>
      <c r="F517" t="s">
        <v>841</v>
      </c>
    </row>
    <row r="518" ht="13.5">
      <c r="C518"/>
    </row>
    <row r="519" ht="13.5">
      <c r="C519"/>
    </row>
    <row r="520" ht="13.5">
      <c r="C520"/>
    </row>
    <row r="521" ht="13.5">
      <c r="C521"/>
    </row>
    <row r="522" ht="13.5">
      <c r="C522"/>
    </row>
    <row r="523" ht="13.5">
      <c r="C523"/>
    </row>
    <row r="524" ht="13.5">
      <c r="C524"/>
    </row>
    <row r="525" ht="13.5">
      <c r="C525"/>
    </row>
    <row r="526" ht="13.5">
      <c r="C526"/>
    </row>
    <row r="527" ht="13.5">
      <c r="C527"/>
    </row>
    <row r="528" ht="13.5">
      <c r="C528"/>
    </row>
    <row r="529" ht="13.5">
      <c r="C529"/>
    </row>
    <row r="530" ht="13.5">
      <c r="C530"/>
    </row>
    <row r="531" ht="13.5">
      <c r="C531"/>
    </row>
    <row r="532" ht="13.5">
      <c r="C532"/>
    </row>
    <row r="533" ht="13.5">
      <c r="C533"/>
    </row>
    <row r="534" ht="13.5">
      <c r="C534"/>
    </row>
    <row r="535" ht="13.5">
      <c r="C535"/>
    </row>
    <row r="536" ht="13.5">
      <c r="C536"/>
    </row>
    <row r="537" ht="13.5">
      <c r="C537"/>
    </row>
    <row r="538" ht="13.5">
      <c r="C538"/>
    </row>
    <row r="539" ht="13.5">
      <c r="C539"/>
    </row>
    <row r="540" ht="13.5">
      <c r="C540"/>
    </row>
    <row r="541" ht="13.5">
      <c r="C541"/>
    </row>
    <row r="542" ht="13.5">
      <c r="C542"/>
    </row>
    <row r="543" ht="13.5">
      <c r="C543"/>
    </row>
    <row r="544" ht="13.5">
      <c r="C544"/>
    </row>
    <row r="545" ht="13.5">
      <c r="C545"/>
    </row>
    <row r="546" ht="13.5">
      <c r="C546"/>
    </row>
    <row r="547" ht="13.5">
      <c r="C547"/>
    </row>
    <row r="548" ht="13.5">
      <c r="C548"/>
    </row>
    <row r="549" ht="13.5">
      <c r="C549"/>
    </row>
    <row r="550" ht="13.5">
      <c r="C550"/>
    </row>
    <row r="551" ht="13.5">
      <c r="C551"/>
    </row>
    <row r="552" ht="13.5">
      <c r="C552"/>
    </row>
    <row r="553" ht="13.5">
      <c r="C553"/>
    </row>
    <row r="554" ht="13.5">
      <c r="C554"/>
    </row>
    <row r="555" ht="13.5">
      <c r="C555"/>
    </row>
    <row r="556" ht="13.5">
      <c r="C556"/>
    </row>
    <row r="557" ht="13.5">
      <c r="C557"/>
    </row>
    <row r="558" ht="13.5">
      <c r="C558"/>
    </row>
    <row r="559" ht="13.5">
      <c r="C559"/>
    </row>
    <row r="560" ht="13.5">
      <c r="C560"/>
    </row>
    <row r="561" ht="13.5">
      <c r="C561"/>
    </row>
    <row r="562" ht="13.5">
      <c r="C562"/>
    </row>
    <row r="563" ht="13.5">
      <c r="C563"/>
    </row>
    <row r="564" ht="13.5">
      <c r="C564"/>
    </row>
    <row r="565" ht="13.5">
      <c r="C565"/>
    </row>
    <row r="566" ht="13.5">
      <c r="C566"/>
    </row>
    <row r="567" ht="13.5">
      <c r="C567"/>
    </row>
    <row r="568" ht="13.5">
      <c r="C568"/>
    </row>
    <row r="569" ht="13.5">
      <c r="C569"/>
    </row>
    <row r="570" ht="13.5">
      <c r="C570"/>
    </row>
    <row r="571" ht="13.5">
      <c r="C571"/>
    </row>
  </sheetData>
  <sheetProtection/>
  <protectedRanges>
    <protectedRange sqref="C1:Z3" name="範囲1_1"/>
  </protectedRanges>
  <mergeCells count="4">
    <mergeCell ref="O1:T1"/>
    <mergeCell ref="U1:Z1"/>
    <mergeCell ref="C1:H1"/>
    <mergeCell ref="I1:N1"/>
  </mergeCells>
  <dataValidations count="18">
    <dataValidation type="list" allowBlank="1" sqref="C53:Z53">
      <formula1>D548:E548</formula1>
    </dataValidation>
    <dataValidation type="list" allowBlank="1" sqref="C25:Z25">
      <formula1>D532:G532</formula1>
    </dataValidation>
    <dataValidation type="list" allowBlank="1" sqref="C6:Z6">
      <formula1>D516:E516</formula1>
    </dataValidation>
    <dataValidation type="list" allowBlank="1" sqref="C4:Z5">
      <formula1>D517:G517</formula1>
    </dataValidation>
    <dataValidation type="list" allowBlank="1" sqref="C8:Z8">
      <formula1>D517:E517</formula1>
    </dataValidation>
    <dataValidation type="list" allowBlank="1" sqref="C10:Z10">
      <formula1>D518:E518</formula1>
    </dataValidation>
    <dataValidation type="list" allowBlank="1" sqref="C12:Z14">
      <formula1>D519:E519</formula1>
    </dataValidation>
    <dataValidation type="list" allowBlank="1" sqref="C16:Z18">
      <formula1>D522:E522</formula1>
    </dataValidation>
    <dataValidation type="list" allowBlank="1" sqref="C20:Z22">
      <formula1>D525:E525</formula1>
    </dataValidation>
    <dataValidation type="list" allowBlank="1" sqref="C24:Z24">
      <formula1>D528:E528</formula1>
    </dataValidation>
    <dataValidation type="list" allowBlank="1" sqref="C27:Z28">
      <formula1>D530:E530</formula1>
    </dataValidation>
    <dataValidation type="list" allowBlank="1" sqref="C30:Z31">
      <formula1>D532:E532</formula1>
    </dataValidation>
    <dataValidation type="list" allowBlank="1" sqref="C33:Z34">
      <formula1>D534:E534</formula1>
    </dataValidation>
    <dataValidation type="list" allowBlank="1" sqref="C36:Z38">
      <formula1>D536:E536</formula1>
    </dataValidation>
    <dataValidation type="list" allowBlank="1" sqref="C40:Z42">
      <formula1>D539:E539</formula1>
    </dataValidation>
    <dataValidation type="list" allowBlank="1" sqref="C44:Z44">
      <formula1>D542:E542</formula1>
    </dataValidation>
    <dataValidation type="list" allowBlank="1" sqref="C46:Z49">
      <formula1>D543:E543</formula1>
    </dataValidation>
    <dataValidation type="list" allowBlank="1" sqref="C51:Z51">
      <formula1>D547:E547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AB624"/>
  <sheetViews>
    <sheetView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18.625" style="31" customWidth="1"/>
    <col min="2" max="2" width="6.625" style="5" customWidth="1"/>
    <col min="3" max="3" width="6.625" style="4" customWidth="1"/>
    <col min="4" max="28" width="4.625" style="1" customWidth="1"/>
    <col min="29" max="16384" width="9.00390625" style="1" customWidth="1"/>
  </cols>
  <sheetData>
    <row r="1" spans="1:28" ht="13.5">
      <c r="A1" s="12" t="str">
        <f>'クエスト一覧表'!A1</f>
        <v>クエスト管理表TypeO-Ver2.04b</v>
      </c>
      <c r="B1"/>
      <c r="C1"/>
      <c r="D1"/>
      <c r="E1" s="44" t="str">
        <f>'クエスト一覧表'!G1</f>
        <v>アカウント1</v>
      </c>
      <c r="F1" s="44"/>
      <c r="G1" s="44"/>
      <c r="H1" s="44"/>
      <c r="I1" s="44"/>
      <c r="J1" s="44"/>
      <c r="K1" s="44" t="str">
        <f>'クエスト一覧表'!M1</f>
        <v>アカウント2</v>
      </c>
      <c r="L1" s="44"/>
      <c r="M1" s="44"/>
      <c r="N1" s="44"/>
      <c r="O1" s="44"/>
      <c r="P1" s="44"/>
      <c r="Q1" s="44" t="str">
        <f>'クエスト一覧表'!S1</f>
        <v>アカウント3</v>
      </c>
      <c r="R1" s="44"/>
      <c r="S1" s="44"/>
      <c r="T1" s="44"/>
      <c r="U1" s="44"/>
      <c r="V1" s="44"/>
      <c r="W1" s="44" t="str">
        <f>'クエスト一覧表'!Y1</f>
        <v>アカウント4</v>
      </c>
      <c r="X1" s="44"/>
      <c r="Y1" s="44"/>
      <c r="Z1" s="44"/>
      <c r="AA1" s="44"/>
      <c r="AB1" s="44"/>
    </row>
    <row r="2" spans="5:28" ht="13.5">
      <c r="E2" s="1" t="str">
        <f>'クエスト一覧表'!G2</f>
        <v>職</v>
      </c>
      <c r="F2" s="1" t="str">
        <f>'クエスト一覧表'!H2</f>
        <v>職</v>
      </c>
      <c r="G2" s="1" t="str">
        <f>'クエスト一覧表'!I2</f>
        <v>職</v>
      </c>
      <c r="H2" s="1" t="str">
        <f>'クエスト一覧表'!J2</f>
        <v>職</v>
      </c>
      <c r="I2" s="1" t="str">
        <f>'クエスト一覧表'!K2</f>
        <v>職</v>
      </c>
      <c r="J2" s="1" t="str">
        <f>'クエスト一覧表'!L2</f>
        <v>職</v>
      </c>
      <c r="K2" s="1" t="str">
        <f>'クエスト一覧表'!M2</f>
        <v>職</v>
      </c>
      <c r="L2" s="1" t="str">
        <f>'クエスト一覧表'!N2</f>
        <v>職</v>
      </c>
      <c r="M2" s="1" t="str">
        <f>'クエスト一覧表'!O2</f>
        <v>職</v>
      </c>
      <c r="N2" s="1" t="str">
        <f>'クエスト一覧表'!P2</f>
        <v>職</v>
      </c>
      <c r="O2" s="1" t="str">
        <f>'クエスト一覧表'!Q2</f>
        <v>職</v>
      </c>
      <c r="P2" s="1" t="str">
        <f>'クエスト一覧表'!R2</f>
        <v>職</v>
      </c>
      <c r="Q2" s="1" t="str">
        <f>'クエスト一覧表'!S2</f>
        <v>職</v>
      </c>
      <c r="R2" s="1" t="str">
        <f>'クエスト一覧表'!T2</f>
        <v>職</v>
      </c>
      <c r="S2" s="1" t="str">
        <f>'クエスト一覧表'!U2</f>
        <v>職</v>
      </c>
      <c r="T2" s="1" t="str">
        <f>'クエスト一覧表'!V2</f>
        <v>職</v>
      </c>
      <c r="U2" s="1" t="str">
        <f>'クエスト一覧表'!W2</f>
        <v>職</v>
      </c>
      <c r="V2" s="1" t="str">
        <f>'クエスト一覧表'!X2</f>
        <v>職</v>
      </c>
      <c r="W2" s="1" t="str">
        <f>'クエスト一覧表'!Y2</f>
        <v>職</v>
      </c>
      <c r="X2" s="1" t="str">
        <f>'クエスト一覧表'!Z2</f>
        <v>職</v>
      </c>
      <c r="Y2" s="1" t="str">
        <f>'クエスト一覧表'!AA2</f>
        <v>職</v>
      </c>
      <c r="Z2" s="1" t="str">
        <f>'クエスト一覧表'!AB2</f>
        <v>職</v>
      </c>
      <c r="AA2" s="1" t="str">
        <f>'クエスト一覧表'!AC2</f>
        <v>職</v>
      </c>
      <c r="AB2" s="1" t="str">
        <f>'クエスト一覧表'!AD2</f>
        <v>職</v>
      </c>
    </row>
    <row r="3" spans="2:28" ht="13.5">
      <c r="B3" s="4" t="s">
        <v>123</v>
      </c>
      <c r="C3" s="4" t="s">
        <v>124</v>
      </c>
      <c r="D3" s="1" t="s">
        <v>16</v>
      </c>
      <c r="E3" s="1" t="str">
        <f>'クエスト一覧表'!G3</f>
        <v>Lv</v>
      </c>
      <c r="F3" s="1" t="str">
        <f>'クエスト一覧表'!H3</f>
        <v>Lv</v>
      </c>
      <c r="G3" s="1" t="str">
        <f>'クエスト一覧表'!I3</f>
        <v>Lv</v>
      </c>
      <c r="H3" s="1" t="str">
        <f>'クエスト一覧表'!J3</f>
        <v>Lv</v>
      </c>
      <c r="I3" s="1" t="str">
        <f>'クエスト一覧表'!K3</f>
        <v>Lv</v>
      </c>
      <c r="J3" s="1" t="str">
        <f>'クエスト一覧表'!L3</f>
        <v>Lv</v>
      </c>
      <c r="K3" s="1" t="str">
        <f>'クエスト一覧表'!M3</f>
        <v>Lv</v>
      </c>
      <c r="L3" s="1" t="str">
        <f>'クエスト一覧表'!N3</f>
        <v>Lv</v>
      </c>
      <c r="M3" s="1" t="str">
        <f>'クエスト一覧表'!O3</f>
        <v>Lv</v>
      </c>
      <c r="N3" s="1" t="str">
        <f>'クエスト一覧表'!P3</f>
        <v>Lv</v>
      </c>
      <c r="O3" s="1" t="str">
        <f>'クエスト一覧表'!Q3</f>
        <v>Lv</v>
      </c>
      <c r="P3" s="1" t="str">
        <f>'クエスト一覧表'!R3</f>
        <v>Lv</v>
      </c>
      <c r="Q3" s="1" t="str">
        <f>'クエスト一覧表'!S3</f>
        <v>Lv</v>
      </c>
      <c r="R3" s="1" t="str">
        <f>'クエスト一覧表'!T3</f>
        <v>Lv</v>
      </c>
      <c r="S3" s="1" t="str">
        <f>'クエスト一覧表'!U3</f>
        <v>Lv</v>
      </c>
      <c r="T3" s="1" t="str">
        <f>'クエスト一覧表'!V3</f>
        <v>Lv</v>
      </c>
      <c r="U3" s="1" t="str">
        <f>'クエスト一覧表'!W3</f>
        <v>Lv</v>
      </c>
      <c r="V3" s="1" t="str">
        <f>'クエスト一覧表'!X3</f>
        <v>Lv</v>
      </c>
      <c r="W3" s="1" t="str">
        <f>'クエスト一覧表'!Y3</f>
        <v>Lv</v>
      </c>
      <c r="X3" s="1" t="str">
        <f>'クエスト一覧表'!Z3</f>
        <v>Lv</v>
      </c>
      <c r="Y3" s="1" t="str">
        <f>'クエスト一覧表'!AA3</f>
        <v>Lv</v>
      </c>
      <c r="Z3" s="1" t="str">
        <f>'クエスト一覧表'!AB3</f>
        <v>Lv</v>
      </c>
      <c r="AA3" s="1" t="str">
        <f>'クエスト一覧表'!AC3</f>
        <v>Lv</v>
      </c>
      <c r="AB3" s="1" t="str">
        <f>'クエスト一覧表'!AD3</f>
        <v>Lv</v>
      </c>
    </row>
    <row r="4" spans="1:28" ht="13.5">
      <c r="A4" s="25" t="str">
        <f>HYPERLINK("http://quest.rowiki.jp/?Academy%2FQuest#AcademyQuest_01_01","気になるあの子1")</f>
        <v>気になるあの子1</v>
      </c>
      <c r="B4" s="4">
        <v>160</v>
      </c>
      <c r="C4" s="4">
        <v>104</v>
      </c>
      <c r="D4" s="1">
        <v>1</v>
      </c>
      <c r="E4" s="1" t="s">
        <v>110</v>
      </c>
      <c r="F4" s="1" t="s">
        <v>110</v>
      </c>
      <c r="G4" s="1" t="s">
        <v>110</v>
      </c>
      <c r="H4" s="1" t="s">
        <v>110</v>
      </c>
      <c r="I4" s="1" t="s">
        <v>110</v>
      </c>
      <c r="J4" s="1" t="s">
        <v>110</v>
      </c>
      <c r="K4" s="1" t="s">
        <v>110</v>
      </c>
      <c r="L4" s="1" t="s">
        <v>110</v>
      </c>
      <c r="M4" s="1" t="s">
        <v>110</v>
      </c>
      <c r="N4" s="1" t="s">
        <v>110</v>
      </c>
      <c r="O4" s="1" t="s">
        <v>110</v>
      </c>
      <c r="P4" s="1" t="s">
        <v>110</v>
      </c>
      <c r="Q4" s="1" t="s">
        <v>110</v>
      </c>
      <c r="R4" s="1" t="s">
        <v>110</v>
      </c>
      <c r="S4" s="1" t="s">
        <v>110</v>
      </c>
      <c r="T4" s="1" t="s">
        <v>110</v>
      </c>
      <c r="U4" s="1" t="s">
        <v>110</v>
      </c>
      <c r="V4" s="1" t="s">
        <v>110</v>
      </c>
      <c r="W4" s="1" t="s">
        <v>110</v>
      </c>
      <c r="X4" s="1" t="s">
        <v>110</v>
      </c>
      <c r="Y4" s="1" t="s">
        <v>110</v>
      </c>
      <c r="Z4" s="1" t="s">
        <v>110</v>
      </c>
      <c r="AA4" s="1" t="s">
        <v>110</v>
      </c>
      <c r="AB4" s="1" t="s">
        <v>110</v>
      </c>
    </row>
    <row r="5" spans="1:28" ht="13.5">
      <c r="A5" s="25" t="str">
        <f>HYPERLINK("http://quest.rowiki.jp/?Academy%2FQuest#AcademyQuest_01_02","気になるあの子2")</f>
        <v>気になるあの子2</v>
      </c>
      <c r="B5" s="4">
        <v>293</v>
      </c>
      <c r="C5" s="4">
        <v>160</v>
      </c>
      <c r="D5" s="1">
        <v>12</v>
      </c>
      <c r="E5" s="1" t="s">
        <v>110</v>
      </c>
      <c r="F5" s="1" t="s">
        <v>110</v>
      </c>
      <c r="G5" s="1" t="s">
        <v>110</v>
      </c>
      <c r="H5" s="1" t="s">
        <v>110</v>
      </c>
      <c r="I5" s="1" t="s">
        <v>110</v>
      </c>
      <c r="J5" s="1" t="s">
        <v>110</v>
      </c>
      <c r="K5" s="1" t="s">
        <v>110</v>
      </c>
      <c r="L5" s="1" t="s">
        <v>110</v>
      </c>
      <c r="M5" s="1" t="s">
        <v>110</v>
      </c>
      <c r="N5" s="1" t="s">
        <v>110</v>
      </c>
      <c r="O5" s="1" t="s">
        <v>110</v>
      </c>
      <c r="P5" s="1" t="s">
        <v>110</v>
      </c>
      <c r="Q5" s="1" t="s">
        <v>110</v>
      </c>
      <c r="R5" s="1" t="s">
        <v>110</v>
      </c>
      <c r="S5" s="1" t="s">
        <v>110</v>
      </c>
      <c r="T5" s="1" t="s">
        <v>110</v>
      </c>
      <c r="U5" s="1" t="s">
        <v>110</v>
      </c>
      <c r="V5" s="1" t="s">
        <v>110</v>
      </c>
      <c r="W5" s="1" t="s">
        <v>110</v>
      </c>
      <c r="X5" s="1" t="s">
        <v>110</v>
      </c>
      <c r="Y5" s="1" t="s">
        <v>110</v>
      </c>
      <c r="Z5" s="1" t="s">
        <v>110</v>
      </c>
      <c r="AA5" s="1" t="s">
        <v>110</v>
      </c>
      <c r="AB5" s="1" t="s">
        <v>110</v>
      </c>
    </row>
    <row r="6" spans="1:28" ht="13.5">
      <c r="A6" s="25" t="str">
        <f>HYPERLINK("http://quest.rowiki.jp/?Academy%2FQuest#AcademyQuest_01_03","気になるあの子3")</f>
        <v>気になるあの子3</v>
      </c>
      <c r="B6" s="4">
        <v>485</v>
      </c>
      <c r="C6" s="4">
        <v>334</v>
      </c>
      <c r="D6" s="1">
        <v>15</v>
      </c>
      <c r="E6" s="1" t="s">
        <v>110</v>
      </c>
      <c r="F6" s="1" t="s">
        <v>110</v>
      </c>
      <c r="G6" s="1" t="s">
        <v>110</v>
      </c>
      <c r="H6" s="1" t="s">
        <v>110</v>
      </c>
      <c r="I6" s="1" t="s">
        <v>110</v>
      </c>
      <c r="J6" s="1" t="s">
        <v>110</v>
      </c>
      <c r="K6" s="1" t="s">
        <v>110</v>
      </c>
      <c r="L6" s="1" t="s">
        <v>110</v>
      </c>
      <c r="M6" s="1" t="s">
        <v>110</v>
      </c>
      <c r="N6" s="1" t="s">
        <v>110</v>
      </c>
      <c r="O6" s="1" t="s">
        <v>110</v>
      </c>
      <c r="P6" s="1" t="s">
        <v>110</v>
      </c>
      <c r="Q6" s="1" t="s">
        <v>110</v>
      </c>
      <c r="R6" s="1" t="s">
        <v>110</v>
      </c>
      <c r="S6" s="1" t="s">
        <v>110</v>
      </c>
      <c r="T6" s="1" t="s">
        <v>110</v>
      </c>
      <c r="U6" s="1" t="s">
        <v>110</v>
      </c>
      <c r="V6" s="1" t="s">
        <v>110</v>
      </c>
      <c r="W6" s="1" t="s">
        <v>110</v>
      </c>
      <c r="X6" s="1" t="s">
        <v>110</v>
      </c>
      <c r="Y6" s="1" t="s">
        <v>110</v>
      </c>
      <c r="Z6" s="1" t="s">
        <v>110</v>
      </c>
      <c r="AA6" s="1" t="s">
        <v>110</v>
      </c>
      <c r="AB6" s="1" t="s">
        <v>110</v>
      </c>
    </row>
    <row r="7" spans="1:28" ht="13.5">
      <c r="A7" s="25" t="str">
        <f>HYPERLINK("http://quest.rowiki.jp/?Academy%2FQuest#AcademyQuest_01_04","気になるあの子4")</f>
        <v>気になるあの子4</v>
      </c>
      <c r="B7" s="4">
        <v>710</v>
      </c>
      <c r="C7" s="4">
        <v>608</v>
      </c>
      <c r="D7" s="1">
        <v>18</v>
      </c>
      <c r="E7" s="1" t="s">
        <v>110</v>
      </c>
      <c r="F7" s="1" t="s">
        <v>110</v>
      </c>
      <c r="G7" s="1" t="s">
        <v>110</v>
      </c>
      <c r="H7" s="1" t="s">
        <v>110</v>
      </c>
      <c r="I7" s="1" t="s">
        <v>110</v>
      </c>
      <c r="J7" s="1" t="s">
        <v>110</v>
      </c>
      <c r="K7" s="1" t="s">
        <v>110</v>
      </c>
      <c r="L7" s="1" t="s">
        <v>110</v>
      </c>
      <c r="M7" s="1" t="s">
        <v>110</v>
      </c>
      <c r="N7" s="1" t="s">
        <v>110</v>
      </c>
      <c r="O7" s="1" t="s">
        <v>110</v>
      </c>
      <c r="P7" s="1" t="s">
        <v>110</v>
      </c>
      <c r="Q7" s="1" t="s">
        <v>110</v>
      </c>
      <c r="R7" s="1" t="s">
        <v>110</v>
      </c>
      <c r="S7" s="1" t="s">
        <v>110</v>
      </c>
      <c r="T7" s="1" t="s">
        <v>110</v>
      </c>
      <c r="U7" s="1" t="s">
        <v>110</v>
      </c>
      <c r="V7" s="1" t="s">
        <v>110</v>
      </c>
      <c r="W7" s="1" t="s">
        <v>110</v>
      </c>
      <c r="X7" s="1" t="s">
        <v>110</v>
      </c>
      <c r="Y7" s="1" t="s">
        <v>110</v>
      </c>
      <c r="Z7" s="1" t="s">
        <v>110</v>
      </c>
      <c r="AA7" s="1" t="s">
        <v>110</v>
      </c>
      <c r="AB7" s="1" t="s">
        <v>110</v>
      </c>
    </row>
    <row r="8" spans="1:28" ht="13.5">
      <c r="A8" s="25" t="str">
        <f>HYPERLINK("http://quest.rowiki.jp/?Academy%2FQuest#AcademyQuest_01_05","気になるあの子5")</f>
        <v>気になるあの子5</v>
      </c>
      <c r="B8" s="4">
        <v>995</v>
      </c>
      <c r="C8" s="4">
        <v>1252</v>
      </c>
      <c r="D8" s="1">
        <v>21</v>
      </c>
      <c r="E8" s="1" t="s">
        <v>110</v>
      </c>
      <c r="F8" s="1" t="s">
        <v>110</v>
      </c>
      <c r="G8" s="1" t="s">
        <v>110</v>
      </c>
      <c r="H8" s="1" t="s">
        <v>110</v>
      </c>
      <c r="I8" s="1" t="s">
        <v>110</v>
      </c>
      <c r="J8" s="1" t="s">
        <v>110</v>
      </c>
      <c r="K8" s="1" t="s">
        <v>110</v>
      </c>
      <c r="L8" s="1" t="s">
        <v>110</v>
      </c>
      <c r="M8" s="1" t="s">
        <v>110</v>
      </c>
      <c r="N8" s="1" t="s">
        <v>110</v>
      </c>
      <c r="O8" s="1" t="s">
        <v>110</v>
      </c>
      <c r="P8" s="1" t="s">
        <v>110</v>
      </c>
      <c r="Q8" s="1" t="s">
        <v>110</v>
      </c>
      <c r="R8" s="1" t="s">
        <v>110</v>
      </c>
      <c r="S8" s="1" t="s">
        <v>110</v>
      </c>
      <c r="T8" s="1" t="s">
        <v>110</v>
      </c>
      <c r="U8" s="1" t="s">
        <v>110</v>
      </c>
      <c r="V8" s="1" t="s">
        <v>110</v>
      </c>
      <c r="W8" s="1" t="s">
        <v>110</v>
      </c>
      <c r="X8" s="1" t="s">
        <v>110</v>
      </c>
      <c r="Y8" s="1" t="s">
        <v>110</v>
      </c>
      <c r="Z8" s="1" t="s">
        <v>110</v>
      </c>
      <c r="AA8" s="1" t="s">
        <v>110</v>
      </c>
      <c r="AB8" s="1" t="s">
        <v>110</v>
      </c>
    </row>
    <row r="9" spans="1:28" ht="13.5">
      <c r="A9" s="25" t="str">
        <f>HYPERLINK("http://quest.rowiki.jp/?Academy%2FQuest#AcademyQuest_01_06","気になるあの子6")</f>
        <v>気になるあの子6</v>
      </c>
      <c r="B9" s="4">
        <v>1475</v>
      </c>
      <c r="C9" s="4">
        <v>2294</v>
      </c>
      <c r="D9" s="1">
        <v>24</v>
      </c>
      <c r="E9" s="1" t="s">
        <v>110</v>
      </c>
      <c r="F9" s="1" t="s">
        <v>110</v>
      </c>
      <c r="G9" s="1" t="s">
        <v>110</v>
      </c>
      <c r="H9" s="1" t="s">
        <v>110</v>
      </c>
      <c r="I9" s="1" t="s">
        <v>110</v>
      </c>
      <c r="J9" s="1" t="s">
        <v>110</v>
      </c>
      <c r="K9" s="1" t="s">
        <v>110</v>
      </c>
      <c r="L9" s="1" t="s">
        <v>110</v>
      </c>
      <c r="M9" s="1" t="s">
        <v>110</v>
      </c>
      <c r="N9" s="1" t="s">
        <v>110</v>
      </c>
      <c r="O9" s="1" t="s">
        <v>110</v>
      </c>
      <c r="P9" s="1" t="s">
        <v>110</v>
      </c>
      <c r="Q9" s="1" t="s">
        <v>110</v>
      </c>
      <c r="R9" s="1" t="s">
        <v>110</v>
      </c>
      <c r="S9" s="1" t="s">
        <v>110</v>
      </c>
      <c r="T9" s="1" t="s">
        <v>110</v>
      </c>
      <c r="U9" s="1" t="s">
        <v>110</v>
      </c>
      <c r="V9" s="1" t="s">
        <v>110</v>
      </c>
      <c r="W9" s="1" t="s">
        <v>110</v>
      </c>
      <c r="X9" s="1" t="s">
        <v>110</v>
      </c>
      <c r="Y9" s="1" t="s">
        <v>110</v>
      </c>
      <c r="Z9" s="1" t="s">
        <v>110</v>
      </c>
      <c r="AA9" s="1" t="s">
        <v>110</v>
      </c>
      <c r="AB9" s="1" t="s">
        <v>110</v>
      </c>
    </row>
    <row r="10" spans="1:28" ht="13.5">
      <c r="A10" s="25" t="str">
        <f>HYPERLINK("http://quest.rowiki.jp/?Academy%2FQuest#AcademyQuest_01_07","気になるあの子7")</f>
        <v>気になるあの子7</v>
      </c>
      <c r="B10" s="4">
        <v>2237</v>
      </c>
      <c r="C10" s="4">
        <v>3711</v>
      </c>
      <c r="D10" s="1">
        <v>27</v>
      </c>
      <c r="E10" s="1" t="s">
        <v>110</v>
      </c>
      <c r="F10" s="1" t="s">
        <v>110</v>
      </c>
      <c r="G10" s="1" t="s">
        <v>110</v>
      </c>
      <c r="H10" s="1" t="s">
        <v>110</v>
      </c>
      <c r="I10" s="1" t="s">
        <v>110</v>
      </c>
      <c r="J10" s="1" t="s">
        <v>110</v>
      </c>
      <c r="K10" s="1" t="s">
        <v>110</v>
      </c>
      <c r="L10" s="1" t="s">
        <v>110</v>
      </c>
      <c r="M10" s="1" t="s">
        <v>110</v>
      </c>
      <c r="N10" s="1" t="s">
        <v>110</v>
      </c>
      <c r="O10" s="1" t="s">
        <v>110</v>
      </c>
      <c r="P10" s="1" t="s">
        <v>110</v>
      </c>
      <c r="Q10" s="1" t="s">
        <v>110</v>
      </c>
      <c r="R10" s="1" t="s">
        <v>110</v>
      </c>
      <c r="S10" s="1" t="s">
        <v>110</v>
      </c>
      <c r="T10" s="1" t="s">
        <v>110</v>
      </c>
      <c r="U10" s="1" t="s">
        <v>110</v>
      </c>
      <c r="V10" s="1" t="s">
        <v>110</v>
      </c>
      <c r="W10" s="1" t="s">
        <v>110</v>
      </c>
      <c r="X10" s="1" t="s">
        <v>110</v>
      </c>
      <c r="Y10" s="1" t="s">
        <v>110</v>
      </c>
      <c r="Z10" s="1" t="s">
        <v>110</v>
      </c>
      <c r="AA10" s="1" t="s">
        <v>110</v>
      </c>
      <c r="AB10" s="1" t="s">
        <v>110</v>
      </c>
    </row>
    <row r="11" spans="1:28" ht="13.5">
      <c r="A11" s="25" t="str">
        <f>HYPERLINK("http://quest.rowiki.jp/?Academy%2FQuest#AcademyQuest_01_08","気になるあの子8")</f>
        <v>気になるあの子8</v>
      </c>
      <c r="B11" s="4">
        <v>4587</v>
      </c>
      <c r="C11" s="4">
        <v>7295</v>
      </c>
      <c r="D11" s="1">
        <v>30</v>
      </c>
      <c r="E11" s="1" t="s">
        <v>110</v>
      </c>
      <c r="F11" s="1" t="s">
        <v>110</v>
      </c>
      <c r="G11" s="1" t="s">
        <v>110</v>
      </c>
      <c r="H11" s="1" t="s">
        <v>110</v>
      </c>
      <c r="I11" s="1" t="s">
        <v>110</v>
      </c>
      <c r="J11" s="1" t="s">
        <v>110</v>
      </c>
      <c r="K11" s="1" t="s">
        <v>110</v>
      </c>
      <c r="L11" s="1" t="s">
        <v>110</v>
      </c>
      <c r="M11" s="1" t="s">
        <v>110</v>
      </c>
      <c r="N11" s="1" t="s">
        <v>110</v>
      </c>
      <c r="O11" s="1" t="s">
        <v>110</v>
      </c>
      <c r="P11" s="1" t="s">
        <v>110</v>
      </c>
      <c r="Q11" s="1" t="s">
        <v>110</v>
      </c>
      <c r="R11" s="1" t="s">
        <v>110</v>
      </c>
      <c r="S11" s="1" t="s">
        <v>110</v>
      </c>
      <c r="T11" s="1" t="s">
        <v>110</v>
      </c>
      <c r="U11" s="1" t="s">
        <v>110</v>
      </c>
      <c r="V11" s="1" t="s">
        <v>110</v>
      </c>
      <c r="W11" s="1" t="s">
        <v>110</v>
      </c>
      <c r="X11" s="1" t="s">
        <v>110</v>
      </c>
      <c r="Y11" s="1" t="s">
        <v>110</v>
      </c>
      <c r="Z11" s="1" t="s">
        <v>110</v>
      </c>
      <c r="AA11" s="1" t="s">
        <v>110</v>
      </c>
      <c r="AB11" s="1" t="s">
        <v>110</v>
      </c>
    </row>
    <row r="12" spans="1:28" ht="13.5">
      <c r="A12" s="25" t="str">
        <f>HYPERLINK("http://quest.rowiki.jp/?Academy%2FQuest#AcademyQuest_01_09","気になるあの子9")</f>
        <v>気になるあの子9</v>
      </c>
      <c r="B12" s="4">
        <v>6984</v>
      </c>
      <c r="C12" s="4">
        <v>10471</v>
      </c>
      <c r="D12" s="1">
        <v>33</v>
      </c>
      <c r="E12" s="1" t="s">
        <v>110</v>
      </c>
      <c r="F12" s="1" t="s">
        <v>110</v>
      </c>
      <c r="G12" s="1" t="s">
        <v>110</v>
      </c>
      <c r="H12" s="1" t="s">
        <v>110</v>
      </c>
      <c r="I12" s="1" t="s">
        <v>110</v>
      </c>
      <c r="J12" s="1" t="s">
        <v>110</v>
      </c>
      <c r="K12" s="1" t="s">
        <v>110</v>
      </c>
      <c r="L12" s="1" t="s">
        <v>110</v>
      </c>
      <c r="M12" s="1" t="s">
        <v>110</v>
      </c>
      <c r="N12" s="1" t="s">
        <v>110</v>
      </c>
      <c r="O12" s="1" t="s">
        <v>110</v>
      </c>
      <c r="P12" s="1" t="s">
        <v>110</v>
      </c>
      <c r="Q12" s="1" t="s">
        <v>110</v>
      </c>
      <c r="R12" s="1" t="s">
        <v>110</v>
      </c>
      <c r="S12" s="1" t="s">
        <v>110</v>
      </c>
      <c r="T12" s="1" t="s">
        <v>110</v>
      </c>
      <c r="U12" s="1" t="s">
        <v>110</v>
      </c>
      <c r="V12" s="1" t="s">
        <v>110</v>
      </c>
      <c r="W12" s="1" t="s">
        <v>110</v>
      </c>
      <c r="X12" s="1" t="s">
        <v>110</v>
      </c>
      <c r="Y12" s="1" t="s">
        <v>110</v>
      </c>
      <c r="Z12" s="1" t="s">
        <v>110</v>
      </c>
      <c r="AA12" s="1" t="s">
        <v>110</v>
      </c>
      <c r="AB12" s="1" t="s">
        <v>110</v>
      </c>
    </row>
    <row r="13" spans="1:2" ht="13.5">
      <c r="A13" s="32"/>
      <c r="B13" s="4"/>
    </row>
    <row r="14" spans="1:28" ht="13.5">
      <c r="A14" s="25" t="str">
        <f>HYPERLINK("http://quest.rowiki.jp/?Academy%2FQuest#AcademyQuest_02_01","奇跡の箱1")</f>
        <v>奇跡の箱1</v>
      </c>
      <c r="B14" s="4">
        <v>193</v>
      </c>
      <c r="C14" s="4">
        <v>121</v>
      </c>
      <c r="D14" s="1">
        <v>1</v>
      </c>
      <c r="E14" s="1" t="s">
        <v>110</v>
      </c>
      <c r="F14" s="1" t="s">
        <v>110</v>
      </c>
      <c r="G14" s="1" t="s">
        <v>110</v>
      </c>
      <c r="H14" s="1" t="s">
        <v>110</v>
      </c>
      <c r="I14" s="1" t="s">
        <v>110</v>
      </c>
      <c r="J14" s="1" t="s">
        <v>110</v>
      </c>
      <c r="K14" s="1" t="s">
        <v>110</v>
      </c>
      <c r="L14" s="1" t="s">
        <v>110</v>
      </c>
      <c r="M14" s="1" t="s">
        <v>110</v>
      </c>
      <c r="N14" s="1" t="s">
        <v>110</v>
      </c>
      <c r="O14" s="1" t="s">
        <v>110</v>
      </c>
      <c r="P14" s="1" t="s">
        <v>110</v>
      </c>
      <c r="Q14" s="1" t="s">
        <v>110</v>
      </c>
      <c r="R14" s="1" t="s">
        <v>110</v>
      </c>
      <c r="S14" s="1" t="s">
        <v>110</v>
      </c>
      <c r="T14" s="1" t="s">
        <v>110</v>
      </c>
      <c r="U14" s="1" t="s">
        <v>110</v>
      </c>
      <c r="V14" s="1" t="s">
        <v>110</v>
      </c>
      <c r="W14" s="1" t="s">
        <v>110</v>
      </c>
      <c r="X14" s="1" t="s">
        <v>110</v>
      </c>
      <c r="Y14" s="1" t="s">
        <v>110</v>
      </c>
      <c r="Z14" s="1" t="s">
        <v>110</v>
      </c>
      <c r="AA14" s="1" t="s">
        <v>110</v>
      </c>
      <c r="AB14" s="1" t="s">
        <v>110</v>
      </c>
    </row>
    <row r="15" spans="1:28" ht="13.5">
      <c r="A15" s="25" t="str">
        <f>HYPERLINK("http://quest.rowiki.jp/?Academy%2FQuest#AcademyQuest_02_02","奇跡の箱2")</f>
        <v>奇跡の箱2</v>
      </c>
      <c r="B15" s="4">
        <v>350</v>
      </c>
      <c r="C15" s="4">
        <v>190</v>
      </c>
      <c r="D15" s="1">
        <v>13</v>
      </c>
      <c r="E15" s="1" t="s">
        <v>110</v>
      </c>
      <c r="F15" s="1" t="s">
        <v>110</v>
      </c>
      <c r="G15" s="1" t="s">
        <v>110</v>
      </c>
      <c r="H15" s="1" t="s">
        <v>110</v>
      </c>
      <c r="I15" s="1" t="s">
        <v>110</v>
      </c>
      <c r="J15" s="1" t="s">
        <v>110</v>
      </c>
      <c r="K15" s="1" t="s">
        <v>110</v>
      </c>
      <c r="L15" s="1" t="s">
        <v>110</v>
      </c>
      <c r="M15" s="1" t="s">
        <v>110</v>
      </c>
      <c r="N15" s="1" t="s">
        <v>110</v>
      </c>
      <c r="O15" s="1" t="s">
        <v>110</v>
      </c>
      <c r="P15" s="1" t="s">
        <v>110</v>
      </c>
      <c r="Q15" s="1" t="s">
        <v>110</v>
      </c>
      <c r="R15" s="1" t="s">
        <v>110</v>
      </c>
      <c r="S15" s="1" t="s">
        <v>110</v>
      </c>
      <c r="T15" s="1" t="s">
        <v>110</v>
      </c>
      <c r="U15" s="1" t="s">
        <v>110</v>
      </c>
      <c r="V15" s="1" t="s">
        <v>110</v>
      </c>
      <c r="W15" s="1" t="s">
        <v>110</v>
      </c>
      <c r="X15" s="1" t="s">
        <v>110</v>
      </c>
      <c r="Y15" s="1" t="s">
        <v>110</v>
      </c>
      <c r="Z15" s="1" t="s">
        <v>110</v>
      </c>
      <c r="AA15" s="1" t="s">
        <v>110</v>
      </c>
      <c r="AB15" s="1" t="s">
        <v>110</v>
      </c>
    </row>
    <row r="16" spans="1:28" ht="13.5">
      <c r="A16" s="25" t="str">
        <f>HYPERLINK("http://quest.rowiki.jp/?Academy%2FQuest#AcademyQuest_02_03","奇跡の箱3")</f>
        <v>奇跡の箱3</v>
      </c>
      <c r="B16" s="4">
        <v>560</v>
      </c>
      <c r="C16" s="4">
        <v>387</v>
      </c>
      <c r="D16" s="1">
        <v>16</v>
      </c>
      <c r="E16" s="1" t="s">
        <v>110</v>
      </c>
      <c r="F16" s="1" t="s">
        <v>110</v>
      </c>
      <c r="G16" s="1" t="s">
        <v>110</v>
      </c>
      <c r="H16" s="1" t="s">
        <v>110</v>
      </c>
      <c r="I16" s="1" t="s">
        <v>110</v>
      </c>
      <c r="J16" s="1" t="s">
        <v>110</v>
      </c>
      <c r="K16" s="1" t="s">
        <v>110</v>
      </c>
      <c r="L16" s="1" t="s">
        <v>110</v>
      </c>
      <c r="M16" s="1" t="s">
        <v>110</v>
      </c>
      <c r="N16" s="1" t="s">
        <v>110</v>
      </c>
      <c r="O16" s="1" t="s">
        <v>110</v>
      </c>
      <c r="P16" s="1" t="s">
        <v>110</v>
      </c>
      <c r="Q16" s="1" t="s">
        <v>110</v>
      </c>
      <c r="R16" s="1" t="s">
        <v>110</v>
      </c>
      <c r="S16" s="1" t="s">
        <v>110</v>
      </c>
      <c r="T16" s="1" t="s">
        <v>110</v>
      </c>
      <c r="U16" s="1" t="s">
        <v>110</v>
      </c>
      <c r="V16" s="1" t="s">
        <v>110</v>
      </c>
      <c r="W16" s="1" t="s">
        <v>110</v>
      </c>
      <c r="X16" s="1" t="s">
        <v>110</v>
      </c>
      <c r="Y16" s="1" t="s">
        <v>110</v>
      </c>
      <c r="Z16" s="1" t="s">
        <v>110</v>
      </c>
      <c r="AA16" s="1" t="s">
        <v>110</v>
      </c>
      <c r="AB16" s="1" t="s">
        <v>110</v>
      </c>
    </row>
    <row r="17" spans="1:28" ht="13.5">
      <c r="A17" s="25" t="str">
        <f>HYPERLINK("http://quest.rowiki.jp/?Academy%2FQuest#AcademyQuest_02_04","奇跡の箱4")</f>
        <v>奇跡の箱4</v>
      </c>
      <c r="B17" s="4">
        <v>810</v>
      </c>
      <c r="C17" s="4">
        <v>798</v>
      </c>
      <c r="D17" s="1">
        <v>19</v>
      </c>
      <c r="E17" s="1" t="s">
        <v>110</v>
      </c>
      <c r="F17" s="1" t="s">
        <v>110</v>
      </c>
      <c r="G17" s="1" t="s">
        <v>110</v>
      </c>
      <c r="H17" s="1" t="s">
        <v>110</v>
      </c>
      <c r="I17" s="1" t="s">
        <v>110</v>
      </c>
      <c r="J17" s="1" t="s">
        <v>110</v>
      </c>
      <c r="K17" s="1" t="s">
        <v>110</v>
      </c>
      <c r="L17" s="1" t="s">
        <v>110</v>
      </c>
      <c r="M17" s="1" t="s">
        <v>110</v>
      </c>
      <c r="N17" s="1" t="s">
        <v>110</v>
      </c>
      <c r="O17" s="1" t="s">
        <v>110</v>
      </c>
      <c r="P17" s="1" t="s">
        <v>110</v>
      </c>
      <c r="Q17" s="1" t="s">
        <v>110</v>
      </c>
      <c r="R17" s="1" t="s">
        <v>110</v>
      </c>
      <c r="S17" s="1" t="s">
        <v>110</v>
      </c>
      <c r="T17" s="1" t="s">
        <v>110</v>
      </c>
      <c r="U17" s="1" t="s">
        <v>110</v>
      </c>
      <c r="V17" s="1" t="s">
        <v>110</v>
      </c>
      <c r="W17" s="1" t="s">
        <v>110</v>
      </c>
      <c r="X17" s="1" t="s">
        <v>110</v>
      </c>
      <c r="Y17" s="1" t="s">
        <v>110</v>
      </c>
      <c r="Z17" s="1" t="s">
        <v>110</v>
      </c>
      <c r="AA17" s="1" t="s">
        <v>110</v>
      </c>
      <c r="AB17" s="1" t="s">
        <v>110</v>
      </c>
    </row>
    <row r="18" spans="1:28" ht="13.5">
      <c r="A18" s="25" t="str">
        <f>HYPERLINK("http://quest.rowiki.jp/?Academy%2FQuest#AcademyQuest_02_05","奇跡の箱5")</f>
        <v>奇跡の箱5</v>
      </c>
      <c r="B18" s="4">
        <v>1180</v>
      </c>
      <c r="C18" s="4">
        <v>1403</v>
      </c>
      <c r="D18" s="1">
        <v>22</v>
      </c>
      <c r="E18" s="1" t="s">
        <v>110</v>
      </c>
      <c r="F18" s="1" t="s">
        <v>110</v>
      </c>
      <c r="G18" s="1" t="s">
        <v>110</v>
      </c>
      <c r="H18" s="1" t="s">
        <v>110</v>
      </c>
      <c r="I18" s="1" t="s">
        <v>110</v>
      </c>
      <c r="J18" s="1" t="s">
        <v>110</v>
      </c>
      <c r="K18" s="1" t="s">
        <v>110</v>
      </c>
      <c r="L18" s="1" t="s">
        <v>110</v>
      </c>
      <c r="M18" s="1" t="s">
        <v>110</v>
      </c>
      <c r="N18" s="1" t="s">
        <v>110</v>
      </c>
      <c r="O18" s="1" t="s">
        <v>110</v>
      </c>
      <c r="P18" s="1" t="s">
        <v>110</v>
      </c>
      <c r="Q18" s="1" t="s">
        <v>110</v>
      </c>
      <c r="R18" s="1" t="s">
        <v>110</v>
      </c>
      <c r="S18" s="1" t="s">
        <v>110</v>
      </c>
      <c r="T18" s="1" t="s">
        <v>110</v>
      </c>
      <c r="U18" s="1" t="s">
        <v>110</v>
      </c>
      <c r="V18" s="1" t="s">
        <v>110</v>
      </c>
      <c r="W18" s="1" t="s">
        <v>110</v>
      </c>
      <c r="X18" s="1" t="s">
        <v>110</v>
      </c>
      <c r="Y18" s="1" t="s">
        <v>110</v>
      </c>
      <c r="Z18" s="1" t="s">
        <v>110</v>
      </c>
      <c r="AA18" s="1" t="s">
        <v>110</v>
      </c>
      <c r="AB18" s="1" t="s">
        <v>110</v>
      </c>
    </row>
    <row r="19" spans="1:28" ht="13.5">
      <c r="A19" s="25" t="str">
        <f>HYPERLINK("http://quest.rowiki.jp/?Academy%2FQuest#AcademyQuest_02_06","奇跡の箱6")</f>
        <v>奇跡の箱6</v>
      </c>
      <c r="B19" s="4">
        <v>1713</v>
      </c>
      <c r="C19" s="4">
        <v>3053</v>
      </c>
      <c r="D19" s="1">
        <v>25</v>
      </c>
      <c r="E19" s="1" t="s">
        <v>110</v>
      </c>
      <c r="F19" s="1" t="s">
        <v>110</v>
      </c>
      <c r="G19" s="1" t="s">
        <v>110</v>
      </c>
      <c r="H19" s="1" t="s">
        <v>110</v>
      </c>
      <c r="I19" s="1" t="s">
        <v>110</v>
      </c>
      <c r="J19" s="1" t="s">
        <v>110</v>
      </c>
      <c r="K19" s="1" t="s">
        <v>110</v>
      </c>
      <c r="L19" s="1" t="s">
        <v>110</v>
      </c>
      <c r="M19" s="1" t="s">
        <v>110</v>
      </c>
      <c r="N19" s="1" t="s">
        <v>110</v>
      </c>
      <c r="O19" s="1" t="s">
        <v>110</v>
      </c>
      <c r="P19" s="1" t="s">
        <v>110</v>
      </c>
      <c r="Q19" s="1" t="s">
        <v>110</v>
      </c>
      <c r="R19" s="1" t="s">
        <v>110</v>
      </c>
      <c r="S19" s="1" t="s">
        <v>110</v>
      </c>
      <c r="T19" s="1" t="s">
        <v>110</v>
      </c>
      <c r="U19" s="1" t="s">
        <v>110</v>
      </c>
      <c r="V19" s="1" t="s">
        <v>110</v>
      </c>
      <c r="W19" s="1" t="s">
        <v>110</v>
      </c>
      <c r="X19" s="1" t="s">
        <v>110</v>
      </c>
      <c r="Y19" s="1" t="s">
        <v>110</v>
      </c>
      <c r="Z19" s="1" t="s">
        <v>110</v>
      </c>
      <c r="AA19" s="1" t="s">
        <v>110</v>
      </c>
      <c r="AB19" s="1" t="s">
        <v>110</v>
      </c>
    </row>
    <row r="20" spans="1:28" ht="13.5">
      <c r="A20" s="25" t="str">
        <f>HYPERLINK("http://quest.rowiki.jp/?Academy%2FQuest#AcademyQuest_02_07","奇跡の箱7")</f>
        <v>奇跡の箱7</v>
      </c>
      <c r="B20" s="4">
        <v>3445</v>
      </c>
      <c r="C20" s="4">
        <v>4639</v>
      </c>
      <c r="D20" s="1">
        <v>28</v>
      </c>
      <c r="E20" s="1" t="s">
        <v>110</v>
      </c>
      <c r="F20" s="1" t="s">
        <v>110</v>
      </c>
      <c r="G20" s="1" t="s">
        <v>110</v>
      </c>
      <c r="H20" s="1" t="s">
        <v>110</v>
      </c>
      <c r="I20" s="1" t="s">
        <v>110</v>
      </c>
      <c r="J20" s="1" t="s">
        <v>110</v>
      </c>
      <c r="K20" s="1" t="s">
        <v>110</v>
      </c>
      <c r="L20" s="1" t="s">
        <v>110</v>
      </c>
      <c r="M20" s="1" t="s">
        <v>110</v>
      </c>
      <c r="N20" s="1" t="s">
        <v>110</v>
      </c>
      <c r="O20" s="1" t="s">
        <v>110</v>
      </c>
      <c r="P20" s="1" t="s">
        <v>110</v>
      </c>
      <c r="Q20" s="1" t="s">
        <v>110</v>
      </c>
      <c r="R20" s="1" t="s">
        <v>110</v>
      </c>
      <c r="S20" s="1" t="s">
        <v>110</v>
      </c>
      <c r="T20" s="1" t="s">
        <v>110</v>
      </c>
      <c r="U20" s="1" t="s">
        <v>110</v>
      </c>
      <c r="V20" s="1" t="s">
        <v>110</v>
      </c>
      <c r="W20" s="1" t="s">
        <v>110</v>
      </c>
      <c r="X20" s="1" t="s">
        <v>110</v>
      </c>
      <c r="Y20" s="1" t="s">
        <v>110</v>
      </c>
      <c r="Z20" s="1" t="s">
        <v>110</v>
      </c>
      <c r="AA20" s="1" t="s">
        <v>110</v>
      </c>
      <c r="AB20" s="1" t="s">
        <v>110</v>
      </c>
    </row>
    <row r="21" spans="1:28" ht="13.5">
      <c r="A21" s="25" t="str">
        <f>HYPERLINK("http://quest.rowiki.jp/?Academy%2FQuest#AcademyQuest_02_08","奇跡の箱8")</f>
        <v>奇跡の箱8</v>
      </c>
      <c r="B21" s="4">
        <v>5213</v>
      </c>
      <c r="C21" s="4">
        <v>7936</v>
      </c>
      <c r="D21" s="1">
        <v>31</v>
      </c>
      <c r="E21" s="1" t="s">
        <v>110</v>
      </c>
      <c r="F21" s="1" t="s">
        <v>110</v>
      </c>
      <c r="G21" s="1" t="s">
        <v>110</v>
      </c>
      <c r="H21" s="1" t="s">
        <v>110</v>
      </c>
      <c r="I21" s="1" t="s">
        <v>110</v>
      </c>
      <c r="J21" s="1" t="s">
        <v>110</v>
      </c>
      <c r="K21" s="1" t="s">
        <v>110</v>
      </c>
      <c r="L21" s="1" t="s">
        <v>110</v>
      </c>
      <c r="M21" s="1" t="s">
        <v>110</v>
      </c>
      <c r="N21" s="1" t="s">
        <v>110</v>
      </c>
      <c r="O21" s="1" t="s">
        <v>110</v>
      </c>
      <c r="P21" s="1" t="s">
        <v>110</v>
      </c>
      <c r="Q21" s="1" t="s">
        <v>110</v>
      </c>
      <c r="R21" s="1" t="s">
        <v>110</v>
      </c>
      <c r="S21" s="1" t="s">
        <v>110</v>
      </c>
      <c r="T21" s="1" t="s">
        <v>110</v>
      </c>
      <c r="U21" s="1" t="s">
        <v>110</v>
      </c>
      <c r="V21" s="1" t="s">
        <v>110</v>
      </c>
      <c r="W21" s="1" t="s">
        <v>110</v>
      </c>
      <c r="X21" s="1" t="s">
        <v>110</v>
      </c>
      <c r="Y21" s="1" t="s">
        <v>110</v>
      </c>
      <c r="Z21" s="1" t="s">
        <v>110</v>
      </c>
      <c r="AA21" s="1" t="s">
        <v>110</v>
      </c>
      <c r="AB21" s="1" t="s">
        <v>110</v>
      </c>
    </row>
    <row r="22" spans="1:28" ht="13.5">
      <c r="A22" s="25" t="str">
        <f>HYPERLINK("http://quest.rowiki.jp/?Academy%2FQuest#AcademyQuest_02_09","奇跡の箱9")</f>
        <v>奇跡の箱9</v>
      </c>
      <c r="B22" s="4">
        <v>7888</v>
      </c>
      <c r="C22" s="4">
        <v>12488</v>
      </c>
      <c r="D22" s="1">
        <v>34</v>
      </c>
      <c r="E22" s="1" t="s">
        <v>110</v>
      </c>
      <c r="F22" s="1" t="s">
        <v>110</v>
      </c>
      <c r="G22" s="1" t="s">
        <v>110</v>
      </c>
      <c r="H22" s="1" t="s">
        <v>110</v>
      </c>
      <c r="I22" s="1" t="s">
        <v>110</v>
      </c>
      <c r="J22" s="1" t="s">
        <v>110</v>
      </c>
      <c r="K22" s="1" t="s">
        <v>110</v>
      </c>
      <c r="L22" s="1" t="s">
        <v>110</v>
      </c>
      <c r="M22" s="1" t="s">
        <v>110</v>
      </c>
      <c r="N22" s="1" t="s">
        <v>110</v>
      </c>
      <c r="O22" s="1" t="s">
        <v>110</v>
      </c>
      <c r="P22" s="1" t="s">
        <v>110</v>
      </c>
      <c r="Q22" s="1" t="s">
        <v>110</v>
      </c>
      <c r="R22" s="1" t="s">
        <v>110</v>
      </c>
      <c r="S22" s="1" t="s">
        <v>110</v>
      </c>
      <c r="T22" s="1" t="s">
        <v>110</v>
      </c>
      <c r="U22" s="1" t="s">
        <v>110</v>
      </c>
      <c r="V22" s="1" t="s">
        <v>110</v>
      </c>
      <c r="W22" s="1" t="s">
        <v>110</v>
      </c>
      <c r="X22" s="1" t="s">
        <v>110</v>
      </c>
      <c r="Y22" s="1" t="s">
        <v>110</v>
      </c>
      <c r="Z22" s="1" t="s">
        <v>110</v>
      </c>
      <c r="AA22" s="1" t="s">
        <v>110</v>
      </c>
      <c r="AB22" s="1" t="s">
        <v>110</v>
      </c>
    </row>
    <row r="23" spans="1:2" ht="13.5">
      <c r="A23" s="32"/>
      <c r="B23" s="4"/>
    </row>
    <row r="24" spans="1:28" ht="27">
      <c r="A24" s="25" t="str">
        <f>HYPERLINK("http://quest.rowiki.jp/?Academy%2FQuest#AcademyQuest_03_01","お世話になった
あの人に")</f>
        <v>お世話になった
あの人に</v>
      </c>
      <c r="B24" s="4">
        <v>245</v>
      </c>
      <c r="C24" s="4">
        <v>140</v>
      </c>
      <c r="D24" s="1">
        <v>1</v>
      </c>
      <c r="E24" s="1" t="s">
        <v>110</v>
      </c>
      <c r="F24" s="1" t="s">
        <v>110</v>
      </c>
      <c r="G24" s="1" t="s">
        <v>110</v>
      </c>
      <c r="H24" s="1" t="s">
        <v>110</v>
      </c>
      <c r="I24" s="1" t="s">
        <v>110</v>
      </c>
      <c r="J24" s="1" t="s">
        <v>110</v>
      </c>
      <c r="K24" s="1" t="s">
        <v>110</v>
      </c>
      <c r="L24" s="1" t="s">
        <v>110</v>
      </c>
      <c r="M24" s="1" t="s">
        <v>110</v>
      </c>
      <c r="N24" s="1" t="s">
        <v>110</v>
      </c>
      <c r="O24" s="1" t="s">
        <v>110</v>
      </c>
      <c r="P24" s="1" t="s">
        <v>110</v>
      </c>
      <c r="Q24" s="1" t="s">
        <v>110</v>
      </c>
      <c r="R24" s="1" t="s">
        <v>110</v>
      </c>
      <c r="S24" s="1" t="s">
        <v>110</v>
      </c>
      <c r="T24" s="1" t="s">
        <v>110</v>
      </c>
      <c r="U24" s="1" t="s">
        <v>110</v>
      </c>
      <c r="V24" s="1" t="s">
        <v>110</v>
      </c>
      <c r="W24" s="1" t="s">
        <v>110</v>
      </c>
      <c r="X24" s="1" t="s">
        <v>110</v>
      </c>
      <c r="Y24" s="1" t="s">
        <v>110</v>
      </c>
      <c r="Z24" s="1" t="s">
        <v>110</v>
      </c>
      <c r="AA24" s="1" t="s">
        <v>110</v>
      </c>
      <c r="AB24" s="1" t="s">
        <v>110</v>
      </c>
    </row>
    <row r="25" spans="1:28" ht="27">
      <c r="A25" s="25" t="str">
        <f>HYPERLINK("http://quest.rowiki.jp/?Academy%2FQuest#AcademyQuest_03_02","お詫びの品を
届けたい1")</f>
        <v>お詫びの品を
届けたい1</v>
      </c>
      <c r="B25" s="4">
        <v>415</v>
      </c>
      <c r="C25" s="4">
        <v>225</v>
      </c>
      <c r="D25" s="1">
        <v>14</v>
      </c>
      <c r="E25" s="1" t="s">
        <v>110</v>
      </c>
      <c r="F25" s="1" t="s">
        <v>110</v>
      </c>
      <c r="G25" s="1" t="s">
        <v>110</v>
      </c>
      <c r="H25" s="1" t="s">
        <v>110</v>
      </c>
      <c r="I25" s="1" t="s">
        <v>110</v>
      </c>
      <c r="J25" s="1" t="s">
        <v>110</v>
      </c>
      <c r="K25" s="1" t="s">
        <v>110</v>
      </c>
      <c r="L25" s="1" t="s">
        <v>110</v>
      </c>
      <c r="M25" s="1" t="s">
        <v>110</v>
      </c>
      <c r="N25" s="1" t="s">
        <v>110</v>
      </c>
      <c r="O25" s="1" t="s">
        <v>110</v>
      </c>
      <c r="P25" s="1" t="s">
        <v>110</v>
      </c>
      <c r="Q25" s="1" t="s">
        <v>110</v>
      </c>
      <c r="R25" s="1" t="s">
        <v>110</v>
      </c>
      <c r="S25" s="1" t="s">
        <v>110</v>
      </c>
      <c r="T25" s="1" t="s">
        <v>110</v>
      </c>
      <c r="U25" s="1" t="s">
        <v>110</v>
      </c>
      <c r="V25" s="1" t="s">
        <v>110</v>
      </c>
      <c r="W25" s="1" t="s">
        <v>110</v>
      </c>
      <c r="X25" s="1" t="s">
        <v>110</v>
      </c>
      <c r="Y25" s="1" t="s">
        <v>110</v>
      </c>
      <c r="Z25" s="1" t="s">
        <v>110</v>
      </c>
      <c r="AA25" s="1" t="s">
        <v>110</v>
      </c>
      <c r="AB25" s="1" t="s">
        <v>110</v>
      </c>
    </row>
    <row r="26" spans="1:28" ht="13.5">
      <c r="A26" s="25" t="str">
        <f>HYPERLINK("http://quest.rowiki.jp/?Academy%2FQuest#AcademyQuest_03_03","お菓子の材料集め1")</f>
        <v>お菓子の材料集め1</v>
      </c>
      <c r="B26" s="4">
        <v>630</v>
      </c>
      <c r="C26" s="4">
        <v>445</v>
      </c>
      <c r="D26" s="1">
        <v>17</v>
      </c>
      <c r="E26" s="1" t="s">
        <v>110</v>
      </c>
      <c r="F26" s="1" t="s">
        <v>110</v>
      </c>
      <c r="G26" s="1" t="s">
        <v>110</v>
      </c>
      <c r="H26" s="1" t="s">
        <v>110</v>
      </c>
      <c r="I26" s="1" t="s">
        <v>110</v>
      </c>
      <c r="J26" s="1" t="s">
        <v>110</v>
      </c>
      <c r="K26" s="1" t="s">
        <v>110</v>
      </c>
      <c r="L26" s="1" t="s">
        <v>110</v>
      </c>
      <c r="M26" s="1" t="s">
        <v>110</v>
      </c>
      <c r="N26" s="1" t="s">
        <v>110</v>
      </c>
      <c r="O26" s="1" t="s">
        <v>110</v>
      </c>
      <c r="P26" s="1" t="s">
        <v>110</v>
      </c>
      <c r="Q26" s="1" t="s">
        <v>110</v>
      </c>
      <c r="R26" s="1" t="s">
        <v>110</v>
      </c>
      <c r="S26" s="1" t="s">
        <v>110</v>
      </c>
      <c r="T26" s="1" t="s">
        <v>110</v>
      </c>
      <c r="U26" s="1" t="s">
        <v>110</v>
      </c>
      <c r="V26" s="1" t="s">
        <v>110</v>
      </c>
      <c r="W26" s="1" t="s">
        <v>110</v>
      </c>
      <c r="X26" s="1" t="s">
        <v>110</v>
      </c>
      <c r="Y26" s="1" t="s">
        <v>110</v>
      </c>
      <c r="Z26" s="1" t="s">
        <v>110</v>
      </c>
      <c r="AA26" s="1" t="s">
        <v>110</v>
      </c>
      <c r="AB26" s="1" t="s">
        <v>110</v>
      </c>
    </row>
    <row r="27" spans="1:28" ht="13.5">
      <c r="A27" s="25" t="str">
        <f>HYPERLINK("http://quest.rowiki.jp/?Academy%2FQuest#AcademyQuest_03_04","お菓子の材料集め2")</f>
        <v>お菓子の材料集め2</v>
      </c>
      <c r="B27" s="4">
        <v>930</v>
      </c>
      <c r="C27" s="4">
        <v>1114</v>
      </c>
      <c r="D27" s="1">
        <v>20</v>
      </c>
      <c r="E27" s="1" t="s">
        <v>110</v>
      </c>
      <c r="F27" s="1" t="s">
        <v>110</v>
      </c>
      <c r="G27" s="1" t="s">
        <v>110</v>
      </c>
      <c r="H27" s="1" t="s">
        <v>110</v>
      </c>
      <c r="I27" s="1" t="s">
        <v>110</v>
      </c>
      <c r="J27" s="1" t="s">
        <v>110</v>
      </c>
      <c r="K27" s="1" t="s">
        <v>110</v>
      </c>
      <c r="L27" s="1" t="s">
        <v>110</v>
      </c>
      <c r="M27" s="1" t="s">
        <v>110</v>
      </c>
      <c r="N27" s="1" t="s">
        <v>110</v>
      </c>
      <c r="O27" s="1" t="s">
        <v>110</v>
      </c>
      <c r="P27" s="1" t="s">
        <v>110</v>
      </c>
      <c r="Q27" s="1" t="s">
        <v>110</v>
      </c>
      <c r="R27" s="1" t="s">
        <v>110</v>
      </c>
      <c r="S27" s="1" t="s">
        <v>110</v>
      </c>
      <c r="T27" s="1" t="s">
        <v>110</v>
      </c>
      <c r="U27" s="1" t="s">
        <v>110</v>
      </c>
      <c r="V27" s="1" t="s">
        <v>110</v>
      </c>
      <c r="W27" s="1" t="s">
        <v>110</v>
      </c>
      <c r="X27" s="1" t="s">
        <v>110</v>
      </c>
      <c r="Y27" s="1" t="s">
        <v>110</v>
      </c>
      <c r="Z27" s="1" t="s">
        <v>110</v>
      </c>
      <c r="AA27" s="1" t="s">
        <v>110</v>
      </c>
      <c r="AB27" s="1" t="s">
        <v>110</v>
      </c>
    </row>
    <row r="28" spans="1:28" ht="13.5">
      <c r="A28" s="25" t="str">
        <f>HYPERLINK("http://quest.rowiki.jp/?Academy%2FQuest#AcademyQuest_03_05","お菓子の材料集め3")</f>
        <v>お菓子の材料集め3</v>
      </c>
      <c r="B28" s="4">
        <v>1252</v>
      </c>
      <c r="C28" s="4">
        <v>1822</v>
      </c>
      <c r="D28" s="1">
        <v>23</v>
      </c>
      <c r="E28" s="1" t="s">
        <v>110</v>
      </c>
      <c r="F28" s="1" t="s">
        <v>110</v>
      </c>
      <c r="G28" s="1" t="s">
        <v>110</v>
      </c>
      <c r="H28" s="1" t="s">
        <v>110</v>
      </c>
      <c r="I28" s="1" t="s">
        <v>110</v>
      </c>
      <c r="J28" s="1" t="s">
        <v>110</v>
      </c>
      <c r="K28" s="1" t="s">
        <v>110</v>
      </c>
      <c r="L28" s="1" t="s">
        <v>110</v>
      </c>
      <c r="M28" s="1" t="s">
        <v>110</v>
      </c>
      <c r="N28" s="1" t="s">
        <v>110</v>
      </c>
      <c r="O28" s="1" t="s">
        <v>110</v>
      </c>
      <c r="P28" s="1" t="s">
        <v>110</v>
      </c>
      <c r="Q28" s="1" t="s">
        <v>110</v>
      </c>
      <c r="R28" s="1" t="s">
        <v>110</v>
      </c>
      <c r="S28" s="1" t="s">
        <v>110</v>
      </c>
      <c r="T28" s="1" t="s">
        <v>110</v>
      </c>
      <c r="U28" s="1" t="s">
        <v>110</v>
      </c>
      <c r="V28" s="1" t="s">
        <v>110</v>
      </c>
      <c r="W28" s="1" t="s">
        <v>110</v>
      </c>
      <c r="X28" s="1" t="s">
        <v>110</v>
      </c>
      <c r="Y28" s="1" t="s">
        <v>110</v>
      </c>
      <c r="Z28" s="1" t="s">
        <v>110</v>
      </c>
      <c r="AA28" s="1" t="s">
        <v>110</v>
      </c>
      <c r="AB28" s="1" t="s">
        <v>110</v>
      </c>
    </row>
    <row r="29" spans="1:28" ht="13.5">
      <c r="A29" s="25" t="str">
        <f>HYPERLINK("http://quest.rowiki.jp/?Academy%2FQuest#AcademyQuest_03_06","お菓子の材料集め4")</f>
        <v>お菓子の材料集め4</v>
      </c>
      <c r="B29" s="4">
        <v>1967</v>
      </c>
      <c r="C29" s="4">
        <v>3375</v>
      </c>
      <c r="D29" s="1">
        <v>26</v>
      </c>
      <c r="E29" s="1" t="s">
        <v>110</v>
      </c>
      <c r="F29" s="1" t="s">
        <v>110</v>
      </c>
      <c r="G29" s="1" t="s">
        <v>110</v>
      </c>
      <c r="H29" s="1" t="s">
        <v>110</v>
      </c>
      <c r="I29" s="1" t="s">
        <v>110</v>
      </c>
      <c r="J29" s="1" t="s">
        <v>110</v>
      </c>
      <c r="K29" s="1" t="s">
        <v>110</v>
      </c>
      <c r="L29" s="1" t="s">
        <v>110</v>
      </c>
      <c r="M29" s="1" t="s">
        <v>110</v>
      </c>
      <c r="N29" s="1" t="s">
        <v>110</v>
      </c>
      <c r="O29" s="1" t="s">
        <v>110</v>
      </c>
      <c r="P29" s="1" t="s">
        <v>110</v>
      </c>
      <c r="Q29" s="1" t="s">
        <v>110</v>
      </c>
      <c r="R29" s="1" t="s">
        <v>110</v>
      </c>
      <c r="S29" s="1" t="s">
        <v>110</v>
      </c>
      <c r="T29" s="1" t="s">
        <v>110</v>
      </c>
      <c r="U29" s="1" t="s">
        <v>110</v>
      </c>
      <c r="V29" s="1" t="s">
        <v>110</v>
      </c>
      <c r="W29" s="1" t="s">
        <v>110</v>
      </c>
      <c r="X29" s="1" t="s">
        <v>110</v>
      </c>
      <c r="Y29" s="1" t="s">
        <v>110</v>
      </c>
      <c r="Z29" s="1" t="s">
        <v>110</v>
      </c>
      <c r="AA29" s="1" t="s">
        <v>110</v>
      </c>
      <c r="AB29" s="1" t="s">
        <v>110</v>
      </c>
    </row>
    <row r="30" spans="1:28" ht="13.5">
      <c r="A30" s="25" t="str">
        <f>HYPERLINK("http://quest.rowiki.jp/?Academy%2FQuest#AcademyQuest_03_07","お菓子の材料集め5")</f>
        <v>お菓子の材料集め5</v>
      </c>
      <c r="B30" s="4">
        <v>3997</v>
      </c>
      <c r="C30" s="4">
        <v>5663</v>
      </c>
      <c r="D30" s="1">
        <v>29</v>
      </c>
      <c r="E30" s="1" t="s">
        <v>110</v>
      </c>
      <c r="F30" s="1" t="s">
        <v>110</v>
      </c>
      <c r="G30" s="1" t="s">
        <v>110</v>
      </c>
      <c r="H30" s="1" t="s">
        <v>110</v>
      </c>
      <c r="I30" s="1" t="s">
        <v>110</v>
      </c>
      <c r="J30" s="1" t="s">
        <v>110</v>
      </c>
      <c r="K30" s="1" t="s">
        <v>110</v>
      </c>
      <c r="L30" s="1" t="s">
        <v>110</v>
      </c>
      <c r="M30" s="1" t="s">
        <v>110</v>
      </c>
      <c r="N30" s="1" t="s">
        <v>110</v>
      </c>
      <c r="O30" s="1" t="s">
        <v>110</v>
      </c>
      <c r="P30" s="1" t="s">
        <v>110</v>
      </c>
      <c r="Q30" s="1" t="s">
        <v>110</v>
      </c>
      <c r="R30" s="1" t="s">
        <v>110</v>
      </c>
      <c r="S30" s="1" t="s">
        <v>110</v>
      </c>
      <c r="T30" s="1" t="s">
        <v>110</v>
      </c>
      <c r="U30" s="1" t="s">
        <v>110</v>
      </c>
      <c r="V30" s="1" t="s">
        <v>110</v>
      </c>
      <c r="W30" s="1" t="s">
        <v>110</v>
      </c>
      <c r="X30" s="1" t="s">
        <v>110</v>
      </c>
      <c r="Y30" s="1" t="s">
        <v>110</v>
      </c>
      <c r="Z30" s="1" t="s">
        <v>110</v>
      </c>
      <c r="AA30" s="1" t="s">
        <v>110</v>
      </c>
      <c r="AB30" s="1" t="s">
        <v>110</v>
      </c>
    </row>
    <row r="31" spans="1:28" ht="13.5">
      <c r="A31" s="25" t="str">
        <f>HYPERLINK("http://quest.rowiki.jp/?Academy%2FQuest#AcademyQuest_03_08","お菓子お届け")</f>
        <v>お菓子お届け</v>
      </c>
      <c r="B31" s="4">
        <v>5874</v>
      </c>
      <c r="C31" s="4">
        <v>8599</v>
      </c>
      <c r="D31" s="1">
        <v>32</v>
      </c>
      <c r="E31" s="1" t="s">
        <v>110</v>
      </c>
      <c r="F31" s="1" t="s">
        <v>110</v>
      </c>
      <c r="G31" s="1" t="s">
        <v>110</v>
      </c>
      <c r="H31" s="1" t="s">
        <v>110</v>
      </c>
      <c r="I31" s="1" t="s">
        <v>110</v>
      </c>
      <c r="J31" s="1" t="s">
        <v>110</v>
      </c>
      <c r="K31" s="1" t="s">
        <v>110</v>
      </c>
      <c r="L31" s="1" t="s">
        <v>110</v>
      </c>
      <c r="M31" s="1" t="s">
        <v>110</v>
      </c>
      <c r="N31" s="1" t="s">
        <v>110</v>
      </c>
      <c r="O31" s="1" t="s">
        <v>110</v>
      </c>
      <c r="P31" s="1" t="s">
        <v>110</v>
      </c>
      <c r="Q31" s="1" t="s">
        <v>110</v>
      </c>
      <c r="R31" s="1" t="s">
        <v>110</v>
      </c>
      <c r="S31" s="1" t="s">
        <v>110</v>
      </c>
      <c r="T31" s="1" t="s">
        <v>110</v>
      </c>
      <c r="U31" s="1" t="s">
        <v>110</v>
      </c>
      <c r="V31" s="1" t="s">
        <v>110</v>
      </c>
      <c r="W31" s="1" t="s">
        <v>110</v>
      </c>
      <c r="X31" s="1" t="s">
        <v>110</v>
      </c>
      <c r="Y31" s="1" t="s">
        <v>110</v>
      </c>
      <c r="Z31" s="1" t="s">
        <v>110</v>
      </c>
      <c r="AA31" s="1" t="s">
        <v>110</v>
      </c>
      <c r="AB31" s="1" t="s">
        <v>110</v>
      </c>
    </row>
    <row r="32" spans="1:28" ht="27">
      <c r="A32" s="25" t="str">
        <f>HYPERLINK("http://quest.rowiki.jp/?Academy%2FQuest#AcademyQuest_03_09","お詫びの品を
届けたい2")</f>
        <v>お詫びの品を
届けたい2</v>
      </c>
      <c r="B32" s="4">
        <v>8839</v>
      </c>
      <c r="C32" s="4">
        <v>15614</v>
      </c>
      <c r="D32" s="1">
        <v>35</v>
      </c>
      <c r="E32" s="1" t="s">
        <v>110</v>
      </c>
      <c r="F32" s="1" t="s">
        <v>110</v>
      </c>
      <c r="G32" s="1" t="s">
        <v>110</v>
      </c>
      <c r="H32" s="1" t="s">
        <v>110</v>
      </c>
      <c r="I32" s="1" t="s">
        <v>110</v>
      </c>
      <c r="J32" s="1" t="s">
        <v>110</v>
      </c>
      <c r="K32" s="1" t="s">
        <v>110</v>
      </c>
      <c r="L32" s="1" t="s">
        <v>110</v>
      </c>
      <c r="M32" s="1" t="s">
        <v>110</v>
      </c>
      <c r="N32" s="1" t="s">
        <v>110</v>
      </c>
      <c r="O32" s="1" t="s">
        <v>110</v>
      </c>
      <c r="P32" s="1" t="s">
        <v>110</v>
      </c>
      <c r="Q32" s="1" t="s">
        <v>110</v>
      </c>
      <c r="R32" s="1" t="s">
        <v>110</v>
      </c>
      <c r="S32" s="1" t="s">
        <v>110</v>
      </c>
      <c r="T32" s="1" t="s">
        <v>110</v>
      </c>
      <c r="U32" s="1" t="s">
        <v>110</v>
      </c>
      <c r="V32" s="1" t="s">
        <v>110</v>
      </c>
      <c r="W32" s="1" t="s">
        <v>110</v>
      </c>
      <c r="X32" s="1" t="s">
        <v>110</v>
      </c>
      <c r="Y32" s="1" t="s">
        <v>110</v>
      </c>
      <c r="Z32" s="1" t="s">
        <v>110</v>
      </c>
      <c r="AA32" s="1" t="s">
        <v>110</v>
      </c>
      <c r="AB32" s="1" t="s">
        <v>110</v>
      </c>
    </row>
    <row r="33" spans="1:2" ht="13.5">
      <c r="A33" s="32"/>
      <c r="B33" s="4"/>
    </row>
    <row r="34" spans="1:28" ht="13.5">
      <c r="A34" s="25" t="str">
        <f>HYPERLINK("http://quest.rowiki.jp/?Academy%2FQuest#AcademyQuest_04_01","実験のお手伝い1")</f>
        <v>実験のお手伝い1</v>
      </c>
      <c r="B34" s="4">
        <v>245</v>
      </c>
      <c r="C34" s="4">
        <v>140</v>
      </c>
      <c r="D34" s="1">
        <v>1</v>
      </c>
      <c r="E34" s="1" t="s">
        <v>110</v>
      </c>
      <c r="F34" s="1" t="s">
        <v>110</v>
      </c>
      <c r="G34" s="1" t="s">
        <v>110</v>
      </c>
      <c r="H34" s="1" t="s">
        <v>110</v>
      </c>
      <c r="I34" s="1" t="s">
        <v>110</v>
      </c>
      <c r="J34" s="1" t="s">
        <v>110</v>
      </c>
      <c r="K34" s="1" t="s">
        <v>110</v>
      </c>
      <c r="L34" s="1" t="s">
        <v>110</v>
      </c>
      <c r="M34" s="1" t="s">
        <v>110</v>
      </c>
      <c r="N34" s="1" t="s">
        <v>110</v>
      </c>
      <c r="O34" s="1" t="s">
        <v>110</v>
      </c>
      <c r="P34" s="1" t="s">
        <v>110</v>
      </c>
      <c r="Q34" s="1" t="s">
        <v>110</v>
      </c>
      <c r="R34" s="1" t="s">
        <v>110</v>
      </c>
      <c r="S34" s="1" t="s">
        <v>110</v>
      </c>
      <c r="T34" s="1" t="s">
        <v>110</v>
      </c>
      <c r="U34" s="1" t="s">
        <v>110</v>
      </c>
      <c r="V34" s="1" t="s">
        <v>110</v>
      </c>
      <c r="W34" s="1" t="s">
        <v>110</v>
      </c>
      <c r="X34" s="1" t="s">
        <v>110</v>
      </c>
      <c r="Y34" s="1" t="s">
        <v>110</v>
      </c>
      <c r="Z34" s="1" t="s">
        <v>110</v>
      </c>
      <c r="AA34" s="1" t="s">
        <v>110</v>
      </c>
      <c r="AB34" s="1" t="s">
        <v>110</v>
      </c>
    </row>
    <row r="35" spans="1:28" ht="13.5">
      <c r="A35" s="25" t="str">
        <f>HYPERLINK("http://quest.rowiki.jp/?Academy%2FQuest#AcademyQuest_04_02","ダンジョン救出1")</f>
        <v>ダンジョン救出1</v>
      </c>
      <c r="B35" s="4">
        <v>415</v>
      </c>
      <c r="C35" s="4">
        <v>225</v>
      </c>
      <c r="D35" s="1">
        <v>14</v>
      </c>
      <c r="E35" s="1" t="s">
        <v>110</v>
      </c>
      <c r="F35" s="1" t="s">
        <v>110</v>
      </c>
      <c r="G35" s="1" t="s">
        <v>110</v>
      </c>
      <c r="H35" s="1" t="s">
        <v>110</v>
      </c>
      <c r="I35" s="1" t="s">
        <v>110</v>
      </c>
      <c r="J35" s="1" t="s">
        <v>110</v>
      </c>
      <c r="K35" s="1" t="s">
        <v>110</v>
      </c>
      <c r="L35" s="1" t="s">
        <v>110</v>
      </c>
      <c r="M35" s="1" t="s">
        <v>110</v>
      </c>
      <c r="N35" s="1" t="s">
        <v>110</v>
      </c>
      <c r="O35" s="1" t="s">
        <v>110</v>
      </c>
      <c r="P35" s="1" t="s">
        <v>110</v>
      </c>
      <c r="Q35" s="1" t="s">
        <v>110</v>
      </c>
      <c r="R35" s="1" t="s">
        <v>110</v>
      </c>
      <c r="S35" s="1" t="s">
        <v>110</v>
      </c>
      <c r="T35" s="1" t="s">
        <v>110</v>
      </c>
      <c r="U35" s="1" t="s">
        <v>110</v>
      </c>
      <c r="V35" s="1" t="s">
        <v>110</v>
      </c>
      <c r="W35" s="1" t="s">
        <v>110</v>
      </c>
      <c r="X35" s="1" t="s">
        <v>110</v>
      </c>
      <c r="Y35" s="1" t="s">
        <v>110</v>
      </c>
      <c r="Z35" s="1" t="s">
        <v>110</v>
      </c>
      <c r="AA35" s="1" t="s">
        <v>110</v>
      </c>
      <c r="AB35" s="1" t="s">
        <v>110</v>
      </c>
    </row>
    <row r="36" spans="1:28" ht="13.5">
      <c r="A36" s="25" t="str">
        <f>HYPERLINK("http://quest.rowiki.jp/?Academy%2FQuest#AcademyQuest_04_03","実験のお手伝い2")</f>
        <v>実験のお手伝い2</v>
      </c>
      <c r="B36" s="4">
        <v>630</v>
      </c>
      <c r="C36" s="4">
        <v>445</v>
      </c>
      <c r="D36" s="1">
        <v>17</v>
      </c>
      <c r="E36" s="1" t="s">
        <v>110</v>
      </c>
      <c r="F36" s="1" t="s">
        <v>110</v>
      </c>
      <c r="G36" s="1" t="s">
        <v>110</v>
      </c>
      <c r="H36" s="1" t="s">
        <v>110</v>
      </c>
      <c r="I36" s="1" t="s">
        <v>110</v>
      </c>
      <c r="J36" s="1" t="s">
        <v>110</v>
      </c>
      <c r="K36" s="1" t="s">
        <v>110</v>
      </c>
      <c r="L36" s="1" t="s">
        <v>110</v>
      </c>
      <c r="M36" s="1" t="s">
        <v>110</v>
      </c>
      <c r="N36" s="1" t="s">
        <v>110</v>
      </c>
      <c r="O36" s="1" t="s">
        <v>110</v>
      </c>
      <c r="P36" s="1" t="s">
        <v>110</v>
      </c>
      <c r="Q36" s="1" t="s">
        <v>110</v>
      </c>
      <c r="R36" s="1" t="s">
        <v>110</v>
      </c>
      <c r="S36" s="1" t="s">
        <v>110</v>
      </c>
      <c r="T36" s="1" t="s">
        <v>110</v>
      </c>
      <c r="U36" s="1" t="s">
        <v>110</v>
      </c>
      <c r="V36" s="1" t="s">
        <v>110</v>
      </c>
      <c r="W36" s="1" t="s">
        <v>110</v>
      </c>
      <c r="X36" s="1" t="s">
        <v>110</v>
      </c>
      <c r="Y36" s="1" t="s">
        <v>110</v>
      </c>
      <c r="Z36" s="1" t="s">
        <v>110</v>
      </c>
      <c r="AA36" s="1" t="s">
        <v>110</v>
      </c>
      <c r="AB36" s="1" t="s">
        <v>110</v>
      </c>
    </row>
    <row r="37" spans="1:28" ht="13.5">
      <c r="A37" s="25" t="str">
        <f>HYPERLINK("http://quest.rowiki.jp/?Academy%2FQuest#AcademyQuest_04_04","ダンジョン救出2")</f>
        <v>ダンジョン救出2</v>
      </c>
      <c r="B37" s="4">
        <v>930</v>
      </c>
      <c r="C37" s="4">
        <v>1114</v>
      </c>
      <c r="D37" s="1">
        <v>20</v>
      </c>
      <c r="E37" s="1" t="s">
        <v>110</v>
      </c>
      <c r="F37" s="1" t="s">
        <v>110</v>
      </c>
      <c r="G37" s="1" t="s">
        <v>110</v>
      </c>
      <c r="H37" s="1" t="s">
        <v>110</v>
      </c>
      <c r="I37" s="1" t="s">
        <v>110</v>
      </c>
      <c r="J37" s="1" t="s">
        <v>110</v>
      </c>
      <c r="K37" s="1" t="s">
        <v>110</v>
      </c>
      <c r="L37" s="1" t="s">
        <v>110</v>
      </c>
      <c r="M37" s="1" t="s">
        <v>110</v>
      </c>
      <c r="N37" s="1" t="s">
        <v>110</v>
      </c>
      <c r="O37" s="1" t="s">
        <v>110</v>
      </c>
      <c r="P37" s="1" t="s">
        <v>110</v>
      </c>
      <c r="Q37" s="1" t="s">
        <v>110</v>
      </c>
      <c r="R37" s="1" t="s">
        <v>110</v>
      </c>
      <c r="S37" s="1" t="s">
        <v>110</v>
      </c>
      <c r="T37" s="1" t="s">
        <v>110</v>
      </c>
      <c r="U37" s="1" t="s">
        <v>110</v>
      </c>
      <c r="V37" s="1" t="s">
        <v>110</v>
      </c>
      <c r="W37" s="1" t="s">
        <v>110</v>
      </c>
      <c r="X37" s="1" t="s">
        <v>110</v>
      </c>
      <c r="Y37" s="1" t="s">
        <v>110</v>
      </c>
      <c r="Z37" s="1" t="s">
        <v>110</v>
      </c>
      <c r="AA37" s="1" t="s">
        <v>110</v>
      </c>
      <c r="AB37" s="1" t="s">
        <v>110</v>
      </c>
    </row>
    <row r="38" spans="1:28" ht="13.5">
      <c r="A38" s="25" t="str">
        <f>HYPERLINK("http://quest.rowiki.jp/?Academy%2FQuest#AcademyQuest_04_05","実験のお手伝い3")</f>
        <v>実験のお手伝い3</v>
      </c>
      <c r="B38" s="4">
        <v>1252</v>
      </c>
      <c r="C38" s="4">
        <v>1822</v>
      </c>
      <c r="D38" s="1">
        <v>23</v>
      </c>
      <c r="E38" s="1" t="s">
        <v>110</v>
      </c>
      <c r="F38" s="1" t="s">
        <v>110</v>
      </c>
      <c r="G38" s="1" t="s">
        <v>110</v>
      </c>
      <c r="H38" s="1" t="s">
        <v>110</v>
      </c>
      <c r="I38" s="1" t="s">
        <v>110</v>
      </c>
      <c r="J38" s="1" t="s">
        <v>110</v>
      </c>
      <c r="K38" s="1" t="s">
        <v>110</v>
      </c>
      <c r="L38" s="1" t="s">
        <v>110</v>
      </c>
      <c r="M38" s="1" t="s">
        <v>110</v>
      </c>
      <c r="N38" s="1" t="s">
        <v>110</v>
      </c>
      <c r="O38" s="1" t="s">
        <v>110</v>
      </c>
      <c r="P38" s="1" t="s">
        <v>110</v>
      </c>
      <c r="Q38" s="1" t="s">
        <v>110</v>
      </c>
      <c r="R38" s="1" t="s">
        <v>110</v>
      </c>
      <c r="S38" s="1" t="s">
        <v>110</v>
      </c>
      <c r="T38" s="1" t="s">
        <v>110</v>
      </c>
      <c r="U38" s="1" t="s">
        <v>110</v>
      </c>
      <c r="V38" s="1" t="s">
        <v>110</v>
      </c>
      <c r="W38" s="1" t="s">
        <v>110</v>
      </c>
      <c r="X38" s="1" t="s">
        <v>110</v>
      </c>
      <c r="Y38" s="1" t="s">
        <v>110</v>
      </c>
      <c r="Z38" s="1" t="s">
        <v>110</v>
      </c>
      <c r="AA38" s="1" t="s">
        <v>110</v>
      </c>
      <c r="AB38" s="1" t="s">
        <v>110</v>
      </c>
    </row>
    <row r="39" spans="1:28" ht="13.5">
      <c r="A39" s="25" t="str">
        <f>HYPERLINK("http://quest.rowiki.jp/?Academy%2FQuest#AcademyQuest_04_06","ダンジョン救出3")</f>
        <v>ダンジョン救出3</v>
      </c>
      <c r="B39" s="4">
        <v>1967</v>
      </c>
      <c r="C39" s="4">
        <v>3375</v>
      </c>
      <c r="D39" s="1">
        <v>26</v>
      </c>
      <c r="E39" s="1" t="s">
        <v>110</v>
      </c>
      <c r="F39" s="1" t="s">
        <v>110</v>
      </c>
      <c r="G39" s="1" t="s">
        <v>110</v>
      </c>
      <c r="H39" s="1" t="s">
        <v>110</v>
      </c>
      <c r="I39" s="1" t="s">
        <v>110</v>
      </c>
      <c r="J39" s="1" t="s">
        <v>110</v>
      </c>
      <c r="K39" s="1" t="s">
        <v>110</v>
      </c>
      <c r="L39" s="1" t="s">
        <v>110</v>
      </c>
      <c r="M39" s="1" t="s">
        <v>110</v>
      </c>
      <c r="N39" s="1" t="s">
        <v>110</v>
      </c>
      <c r="O39" s="1" t="s">
        <v>110</v>
      </c>
      <c r="P39" s="1" t="s">
        <v>110</v>
      </c>
      <c r="Q39" s="1" t="s">
        <v>110</v>
      </c>
      <c r="R39" s="1" t="s">
        <v>110</v>
      </c>
      <c r="S39" s="1" t="s">
        <v>110</v>
      </c>
      <c r="T39" s="1" t="s">
        <v>110</v>
      </c>
      <c r="U39" s="1" t="s">
        <v>110</v>
      </c>
      <c r="V39" s="1" t="s">
        <v>110</v>
      </c>
      <c r="W39" s="1" t="s">
        <v>110</v>
      </c>
      <c r="X39" s="1" t="s">
        <v>110</v>
      </c>
      <c r="Y39" s="1" t="s">
        <v>110</v>
      </c>
      <c r="Z39" s="1" t="s">
        <v>110</v>
      </c>
      <c r="AA39" s="1" t="s">
        <v>110</v>
      </c>
      <c r="AB39" s="1" t="s">
        <v>110</v>
      </c>
    </row>
    <row r="40" spans="1:28" ht="13.5">
      <c r="A40" s="25" t="str">
        <f>HYPERLINK("http://quest.rowiki.jp/?Academy%2FQuest#AcademyQuest_04_07","実験のお手伝い4")</f>
        <v>実験のお手伝い4</v>
      </c>
      <c r="B40" s="4">
        <v>3997</v>
      </c>
      <c r="C40" s="4">
        <v>5663</v>
      </c>
      <c r="D40" s="1">
        <v>29</v>
      </c>
      <c r="E40" s="1" t="s">
        <v>110</v>
      </c>
      <c r="F40" s="1" t="s">
        <v>110</v>
      </c>
      <c r="G40" s="1" t="s">
        <v>110</v>
      </c>
      <c r="H40" s="1" t="s">
        <v>110</v>
      </c>
      <c r="I40" s="1" t="s">
        <v>110</v>
      </c>
      <c r="J40" s="1" t="s">
        <v>110</v>
      </c>
      <c r="K40" s="1" t="s">
        <v>110</v>
      </c>
      <c r="L40" s="1" t="s">
        <v>110</v>
      </c>
      <c r="M40" s="1" t="s">
        <v>110</v>
      </c>
      <c r="N40" s="1" t="s">
        <v>110</v>
      </c>
      <c r="O40" s="1" t="s">
        <v>110</v>
      </c>
      <c r="P40" s="1" t="s">
        <v>110</v>
      </c>
      <c r="Q40" s="1" t="s">
        <v>110</v>
      </c>
      <c r="R40" s="1" t="s">
        <v>110</v>
      </c>
      <c r="S40" s="1" t="s">
        <v>110</v>
      </c>
      <c r="T40" s="1" t="s">
        <v>110</v>
      </c>
      <c r="U40" s="1" t="s">
        <v>110</v>
      </c>
      <c r="V40" s="1" t="s">
        <v>110</v>
      </c>
      <c r="W40" s="1" t="s">
        <v>110</v>
      </c>
      <c r="X40" s="1" t="s">
        <v>110</v>
      </c>
      <c r="Y40" s="1" t="s">
        <v>110</v>
      </c>
      <c r="Z40" s="1" t="s">
        <v>110</v>
      </c>
      <c r="AA40" s="1" t="s">
        <v>110</v>
      </c>
      <c r="AB40" s="1" t="s">
        <v>110</v>
      </c>
    </row>
    <row r="41" spans="1:28" ht="13.5">
      <c r="A41" s="25" t="str">
        <f>HYPERLINK("http://quest.rowiki.jp/?Academy%2FQuest#AcademyQuest_04_08","ダンジョン救出4")</f>
        <v>ダンジョン救出4</v>
      </c>
      <c r="B41" s="4">
        <v>5874</v>
      </c>
      <c r="C41" s="4">
        <v>8599</v>
      </c>
      <c r="D41" s="1">
        <v>32</v>
      </c>
      <c r="E41" s="1" t="s">
        <v>110</v>
      </c>
      <c r="F41" s="1" t="s">
        <v>110</v>
      </c>
      <c r="G41" s="1" t="s">
        <v>110</v>
      </c>
      <c r="H41" s="1" t="s">
        <v>110</v>
      </c>
      <c r="I41" s="1" t="s">
        <v>110</v>
      </c>
      <c r="J41" s="1" t="s">
        <v>110</v>
      </c>
      <c r="K41" s="1" t="s">
        <v>110</v>
      </c>
      <c r="L41" s="1" t="s">
        <v>110</v>
      </c>
      <c r="M41" s="1" t="s">
        <v>110</v>
      </c>
      <c r="N41" s="1" t="s">
        <v>110</v>
      </c>
      <c r="O41" s="1" t="s">
        <v>110</v>
      </c>
      <c r="P41" s="1" t="s">
        <v>110</v>
      </c>
      <c r="Q41" s="1" t="s">
        <v>110</v>
      </c>
      <c r="R41" s="1" t="s">
        <v>110</v>
      </c>
      <c r="S41" s="1" t="s">
        <v>110</v>
      </c>
      <c r="T41" s="1" t="s">
        <v>110</v>
      </c>
      <c r="U41" s="1" t="s">
        <v>110</v>
      </c>
      <c r="V41" s="1" t="s">
        <v>110</v>
      </c>
      <c r="W41" s="1" t="s">
        <v>110</v>
      </c>
      <c r="X41" s="1" t="s">
        <v>110</v>
      </c>
      <c r="Y41" s="1" t="s">
        <v>110</v>
      </c>
      <c r="Z41" s="1" t="s">
        <v>110</v>
      </c>
      <c r="AA41" s="1" t="s">
        <v>110</v>
      </c>
      <c r="AB41" s="1" t="s">
        <v>110</v>
      </c>
    </row>
    <row r="42" spans="1:28" ht="13.5">
      <c r="A42" s="25" t="str">
        <f>HYPERLINK("http://quest.rowiki.jp/?Academy%2FQuest#AcademyQuest_04_09","実験のお手伝い5")</f>
        <v>実験のお手伝い5</v>
      </c>
      <c r="B42" s="4">
        <v>8839</v>
      </c>
      <c r="C42" s="4">
        <v>15614</v>
      </c>
      <c r="D42" s="1">
        <v>35</v>
      </c>
      <c r="E42" s="1" t="s">
        <v>110</v>
      </c>
      <c r="F42" s="1" t="s">
        <v>110</v>
      </c>
      <c r="G42" s="1" t="s">
        <v>110</v>
      </c>
      <c r="H42" s="1" t="s">
        <v>110</v>
      </c>
      <c r="I42" s="1" t="s">
        <v>110</v>
      </c>
      <c r="J42" s="1" t="s">
        <v>110</v>
      </c>
      <c r="K42" s="1" t="s">
        <v>110</v>
      </c>
      <c r="L42" s="1" t="s">
        <v>110</v>
      </c>
      <c r="M42" s="1" t="s">
        <v>110</v>
      </c>
      <c r="N42" s="1" t="s">
        <v>110</v>
      </c>
      <c r="O42" s="1" t="s">
        <v>110</v>
      </c>
      <c r="P42" s="1" t="s">
        <v>110</v>
      </c>
      <c r="Q42" s="1" t="s">
        <v>110</v>
      </c>
      <c r="R42" s="1" t="s">
        <v>110</v>
      </c>
      <c r="S42" s="1" t="s">
        <v>110</v>
      </c>
      <c r="T42" s="1" t="s">
        <v>110</v>
      </c>
      <c r="U42" s="1" t="s">
        <v>110</v>
      </c>
      <c r="V42" s="1" t="s">
        <v>110</v>
      </c>
      <c r="W42" s="1" t="s">
        <v>110</v>
      </c>
      <c r="X42" s="1" t="s">
        <v>110</v>
      </c>
      <c r="Y42" s="1" t="s">
        <v>110</v>
      </c>
      <c r="Z42" s="1" t="s">
        <v>110</v>
      </c>
      <c r="AA42" s="1" t="s">
        <v>110</v>
      </c>
      <c r="AB42" s="1" t="s">
        <v>110</v>
      </c>
    </row>
    <row r="43" spans="1:2" ht="13.5">
      <c r="A43" s="32"/>
      <c r="B43" s="4"/>
    </row>
    <row r="44" spans="1:28" ht="13.5">
      <c r="A44" s="25" t="str">
        <f>HYPERLINK("http://quest.rowiki.jp/?Academy%2FQuest#AcademyQuest_05_01","冒険者になりたい1")</f>
        <v>冒険者になりたい1</v>
      </c>
      <c r="B44" s="4">
        <v>160</v>
      </c>
      <c r="C44" s="4">
        <v>104</v>
      </c>
      <c r="D44" s="1">
        <v>1</v>
      </c>
      <c r="E44" s="1" t="s">
        <v>110</v>
      </c>
      <c r="F44" s="1" t="s">
        <v>110</v>
      </c>
      <c r="G44" s="1" t="s">
        <v>110</v>
      </c>
      <c r="H44" s="1" t="s">
        <v>110</v>
      </c>
      <c r="I44" s="1" t="s">
        <v>110</v>
      </c>
      <c r="J44" s="1" t="s">
        <v>110</v>
      </c>
      <c r="K44" s="1" t="s">
        <v>110</v>
      </c>
      <c r="L44" s="1" t="s">
        <v>110</v>
      </c>
      <c r="M44" s="1" t="s">
        <v>110</v>
      </c>
      <c r="N44" s="1" t="s">
        <v>110</v>
      </c>
      <c r="O44" s="1" t="s">
        <v>110</v>
      </c>
      <c r="P44" s="1" t="s">
        <v>110</v>
      </c>
      <c r="Q44" s="1" t="s">
        <v>110</v>
      </c>
      <c r="R44" s="1" t="s">
        <v>110</v>
      </c>
      <c r="S44" s="1" t="s">
        <v>110</v>
      </c>
      <c r="T44" s="1" t="s">
        <v>110</v>
      </c>
      <c r="U44" s="1" t="s">
        <v>110</v>
      </c>
      <c r="V44" s="1" t="s">
        <v>110</v>
      </c>
      <c r="W44" s="1" t="s">
        <v>110</v>
      </c>
      <c r="X44" s="1" t="s">
        <v>110</v>
      </c>
      <c r="Y44" s="1" t="s">
        <v>110</v>
      </c>
      <c r="Z44" s="1" t="s">
        <v>110</v>
      </c>
      <c r="AA44" s="1" t="s">
        <v>110</v>
      </c>
      <c r="AB44" s="1" t="s">
        <v>110</v>
      </c>
    </row>
    <row r="45" spans="1:28" ht="13.5">
      <c r="A45" s="25" t="str">
        <f>HYPERLINK("http://quest.rowiki.jp/?Academy%2FQuest#AcademyQuest_05_02","冒険者になりたい2")</f>
        <v>冒険者になりたい2</v>
      </c>
      <c r="B45" s="4">
        <v>293</v>
      </c>
      <c r="C45" s="4">
        <v>160</v>
      </c>
      <c r="D45" s="1">
        <v>12</v>
      </c>
      <c r="E45" s="1" t="s">
        <v>110</v>
      </c>
      <c r="F45" s="1" t="s">
        <v>110</v>
      </c>
      <c r="G45" s="1" t="s">
        <v>110</v>
      </c>
      <c r="H45" s="1" t="s">
        <v>110</v>
      </c>
      <c r="I45" s="1" t="s">
        <v>110</v>
      </c>
      <c r="J45" s="1" t="s">
        <v>110</v>
      </c>
      <c r="K45" s="1" t="s">
        <v>110</v>
      </c>
      <c r="L45" s="1" t="s">
        <v>110</v>
      </c>
      <c r="M45" s="1" t="s">
        <v>110</v>
      </c>
      <c r="N45" s="1" t="s">
        <v>110</v>
      </c>
      <c r="O45" s="1" t="s">
        <v>110</v>
      </c>
      <c r="P45" s="1" t="s">
        <v>110</v>
      </c>
      <c r="Q45" s="1" t="s">
        <v>110</v>
      </c>
      <c r="R45" s="1" t="s">
        <v>110</v>
      </c>
      <c r="S45" s="1" t="s">
        <v>110</v>
      </c>
      <c r="T45" s="1" t="s">
        <v>110</v>
      </c>
      <c r="U45" s="1" t="s">
        <v>110</v>
      </c>
      <c r="V45" s="1" t="s">
        <v>110</v>
      </c>
      <c r="W45" s="1" t="s">
        <v>110</v>
      </c>
      <c r="X45" s="1" t="s">
        <v>110</v>
      </c>
      <c r="Y45" s="1" t="s">
        <v>110</v>
      </c>
      <c r="Z45" s="1" t="s">
        <v>110</v>
      </c>
      <c r="AA45" s="1" t="s">
        <v>110</v>
      </c>
      <c r="AB45" s="1" t="s">
        <v>110</v>
      </c>
    </row>
    <row r="46" spans="1:28" ht="13.5">
      <c r="A46" s="25" t="str">
        <f>HYPERLINK("http://quest.rowiki.jp/?Academy%2FQuest#AcademyQuest_05_03","冒険者になりたい3")</f>
        <v>冒険者になりたい3</v>
      </c>
      <c r="B46" s="4">
        <v>485</v>
      </c>
      <c r="C46" s="4">
        <v>334</v>
      </c>
      <c r="D46" s="1">
        <v>15</v>
      </c>
      <c r="E46" s="1" t="s">
        <v>110</v>
      </c>
      <c r="F46" s="1" t="s">
        <v>110</v>
      </c>
      <c r="G46" s="1" t="s">
        <v>110</v>
      </c>
      <c r="H46" s="1" t="s">
        <v>110</v>
      </c>
      <c r="I46" s="1" t="s">
        <v>110</v>
      </c>
      <c r="J46" s="1" t="s">
        <v>110</v>
      </c>
      <c r="K46" s="1" t="s">
        <v>110</v>
      </c>
      <c r="L46" s="1" t="s">
        <v>110</v>
      </c>
      <c r="M46" s="1" t="s">
        <v>110</v>
      </c>
      <c r="N46" s="1" t="s">
        <v>110</v>
      </c>
      <c r="O46" s="1" t="s">
        <v>110</v>
      </c>
      <c r="P46" s="1" t="s">
        <v>110</v>
      </c>
      <c r="Q46" s="1" t="s">
        <v>110</v>
      </c>
      <c r="R46" s="1" t="s">
        <v>110</v>
      </c>
      <c r="S46" s="1" t="s">
        <v>110</v>
      </c>
      <c r="T46" s="1" t="s">
        <v>110</v>
      </c>
      <c r="U46" s="1" t="s">
        <v>110</v>
      </c>
      <c r="V46" s="1" t="s">
        <v>110</v>
      </c>
      <c r="W46" s="1" t="s">
        <v>110</v>
      </c>
      <c r="X46" s="1" t="s">
        <v>110</v>
      </c>
      <c r="Y46" s="1" t="s">
        <v>110</v>
      </c>
      <c r="Z46" s="1" t="s">
        <v>110</v>
      </c>
      <c r="AA46" s="1" t="s">
        <v>110</v>
      </c>
      <c r="AB46" s="1" t="s">
        <v>110</v>
      </c>
    </row>
    <row r="47" spans="1:28" ht="13.5">
      <c r="A47" s="25" t="str">
        <f>HYPERLINK("http://quest.rowiki.jp/?Academy%2FQuest#AcademyQuest_05_04","冒険者になりたい4")</f>
        <v>冒険者になりたい4</v>
      </c>
      <c r="B47" s="4">
        <v>710</v>
      </c>
      <c r="C47" s="4">
        <v>608</v>
      </c>
      <c r="D47" s="1">
        <v>18</v>
      </c>
      <c r="E47" s="1" t="s">
        <v>110</v>
      </c>
      <c r="F47" s="1" t="s">
        <v>110</v>
      </c>
      <c r="G47" s="1" t="s">
        <v>110</v>
      </c>
      <c r="H47" s="1" t="s">
        <v>110</v>
      </c>
      <c r="I47" s="1" t="s">
        <v>110</v>
      </c>
      <c r="J47" s="1" t="s">
        <v>110</v>
      </c>
      <c r="K47" s="1" t="s">
        <v>110</v>
      </c>
      <c r="L47" s="1" t="s">
        <v>110</v>
      </c>
      <c r="M47" s="1" t="s">
        <v>110</v>
      </c>
      <c r="N47" s="1" t="s">
        <v>110</v>
      </c>
      <c r="O47" s="1" t="s">
        <v>110</v>
      </c>
      <c r="P47" s="1" t="s">
        <v>110</v>
      </c>
      <c r="Q47" s="1" t="s">
        <v>110</v>
      </c>
      <c r="R47" s="1" t="s">
        <v>110</v>
      </c>
      <c r="S47" s="1" t="s">
        <v>110</v>
      </c>
      <c r="T47" s="1" t="s">
        <v>110</v>
      </c>
      <c r="U47" s="1" t="s">
        <v>110</v>
      </c>
      <c r="V47" s="1" t="s">
        <v>110</v>
      </c>
      <c r="W47" s="1" t="s">
        <v>110</v>
      </c>
      <c r="X47" s="1" t="s">
        <v>110</v>
      </c>
      <c r="Y47" s="1" t="s">
        <v>110</v>
      </c>
      <c r="Z47" s="1" t="s">
        <v>110</v>
      </c>
      <c r="AA47" s="1" t="s">
        <v>110</v>
      </c>
      <c r="AB47" s="1" t="s">
        <v>110</v>
      </c>
    </row>
    <row r="48" spans="1:28" ht="13.5">
      <c r="A48" s="25" t="str">
        <f>HYPERLINK("http://quest.rowiki.jp/?Academy%2FQuest#AcademyQuest_05_05","冒険者になりたい5")</f>
        <v>冒険者になりたい5</v>
      </c>
      <c r="B48" s="4">
        <v>995</v>
      </c>
      <c r="C48" s="4">
        <v>1252</v>
      </c>
      <c r="D48" s="1">
        <v>21</v>
      </c>
      <c r="E48" s="1" t="s">
        <v>110</v>
      </c>
      <c r="F48" s="1" t="s">
        <v>110</v>
      </c>
      <c r="G48" s="1" t="s">
        <v>110</v>
      </c>
      <c r="H48" s="1" t="s">
        <v>110</v>
      </c>
      <c r="I48" s="1" t="s">
        <v>110</v>
      </c>
      <c r="J48" s="1" t="s">
        <v>110</v>
      </c>
      <c r="K48" s="1" t="s">
        <v>110</v>
      </c>
      <c r="L48" s="1" t="s">
        <v>110</v>
      </c>
      <c r="M48" s="1" t="s">
        <v>110</v>
      </c>
      <c r="N48" s="1" t="s">
        <v>110</v>
      </c>
      <c r="O48" s="1" t="s">
        <v>110</v>
      </c>
      <c r="P48" s="1" t="s">
        <v>110</v>
      </c>
      <c r="Q48" s="1" t="s">
        <v>110</v>
      </c>
      <c r="R48" s="1" t="s">
        <v>110</v>
      </c>
      <c r="S48" s="1" t="s">
        <v>110</v>
      </c>
      <c r="T48" s="1" t="s">
        <v>110</v>
      </c>
      <c r="U48" s="1" t="s">
        <v>110</v>
      </c>
      <c r="V48" s="1" t="s">
        <v>110</v>
      </c>
      <c r="W48" s="1" t="s">
        <v>110</v>
      </c>
      <c r="X48" s="1" t="s">
        <v>110</v>
      </c>
      <c r="Y48" s="1" t="s">
        <v>110</v>
      </c>
      <c r="Z48" s="1" t="s">
        <v>110</v>
      </c>
      <c r="AA48" s="1" t="s">
        <v>110</v>
      </c>
      <c r="AB48" s="1" t="s">
        <v>110</v>
      </c>
    </row>
    <row r="49" spans="1:28" ht="13.5">
      <c r="A49" s="25" t="str">
        <f>HYPERLINK("http://quest.rowiki.jp/?Academy%2FQuest#AcademyQuest_05_06","冒険者になりたい6")</f>
        <v>冒険者になりたい6</v>
      </c>
      <c r="B49" s="4">
        <v>1475</v>
      </c>
      <c r="C49" s="4">
        <v>2294</v>
      </c>
      <c r="D49" s="1">
        <v>24</v>
      </c>
      <c r="E49" s="1" t="s">
        <v>110</v>
      </c>
      <c r="F49" s="1" t="s">
        <v>110</v>
      </c>
      <c r="G49" s="1" t="s">
        <v>110</v>
      </c>
      <c r="H49" s="1" t="s">
        <v>110</v>
      </c>
      <c r="I49" s="1" t="s">
        <v>110</v>
      </c>
      <c r="J49" s="1" t="s">
        <v>110</v>
      </c>
      <c r="K49" s="1" t="s">
        <v>110</v>
      </c>
      <c r="L49" s="1" t="s">
        <v>110</v>
      </c>
      <c r="M49" s="1" t="s">
        <v>110</v>
      </c>
      <c r="N49" s="1" t="s">
        <v>110</v>
      </c>
      <c r="O49" s="1" t="s">
        <v>110</v>
      </c>
      <c r="P49" s="1" t="s">
        <v>110</v>
      </c>
      <c r="Q49" s="1" t="s">
        <v>110</v>
      </c>
      <c r="R49" s="1" t="s">
        <v>110</v>
      </c>
      <c r="S49" s="1" t="s">
        <v>110</v>
      </c>
      <c r="T49" s="1" t="s">
        <v>110</v>
      </c>
      <c r="U49" s="1" t="s">
        <v>110</v>
      </c>
      <c r="V49" s="1" t="s">
        <v>110</v>
      </c>
      <c r="W49" s="1" t="s">
        <v>110</v>
      </c>
      <c r="X49" s="1" t="s">
        <v>110</v>
      </c>
      <c r="Y49" s="1" t="s">
        <v>110</v>
      </c>
      <c r="Z49" s="1" t="s">
        <v>110</v>
      </c>
      <c r="AA49" s="1" t="s">
        <v>110</v>
      </c>
      <c r="AB49" s="1" t="s">
        <v>110</v>
      </c>
    </row>
    <row r="50" spans="1:28" ht="13.5">
      <c r="A50" s="25" t="str">
        <f>HYPERLINK("http://quest.rowiki.jp/?Academy%2FQuest#AcademyQuest_05_07","冒険者になりたい7")</f>
        <v>冒険者になりたい7</v>
      </c>
      <c r="B50" s="4">
        <v>2237</v>
      </c>
      <c r="C50" s="4">
        <v>3711</v>
      </c>
      <c r="D50" s="1">
        <v>27</v>
      </c>
      <c r="E50" s="1" t="s">
        <v>110</v>
      </c>
      <c r="F50" s="1" t="s">
        <v>110</v>
      </c>
      <c r="G50" s="1" t="s">
        <v>110</v>
      </c>
      <c r="H50" s="1" t="s">
        <v>110</v>
      </c>
      <c r="I50" s="1" t="s">
        <v>110</v>
      </c>
      <c r="J50" s="1" t="s">
        <v>110</v>
      </c>
      <c r="K50" s="1" t="s">
        <v>110</v>
      </c>
      <c r="L50" s="1" t="s">
        <v>110</v>
      </c>
      <c r="M50" s="1" t="s">
        <v>110</v>
      </c>
      <c r="N50" s="1" t="s">
        <v>110</v>
      </c>
      <c r="O50" s="1" t="s">
        <v>110</v>
      </c>
      <c r="P50" s="1" t="s">
        <v>110</v>
      </c>
      <c r="Q50" s="1" t="s">
        <v>110</v>
      </c>
      <c r="R50" s="1" t="s">
        <v>110</v>
      </c>
      <c r="S50" s="1" t="s">
        <v>110</v>
      </c>
      <c r="T50" s="1" t="s">
        <v>110</v>
      </c>
      <c r="U50" s="1" t="s">
        <v>110</v>
      </c>
      <c r="V50" s="1" t="s">
        <v>110</v>
      </c>
      <c r="W50" s="1" t="s">
        <v>110</v>
      </c>
      <c r="X50" s="1" t="s">
        <v>110</v>
      </c>
      <c r="Y50" s="1" t="s">
        <v>110</v>
      </c>
      <c r="Z50" s="1" t="s">
        <v>110</v>
      </c>
      <c r="AA50" s="1" t="s">
        <v>110</v>
      </c>
      <c r="AB50" s="1" t="s">
        <v>110</v>
      </c>
    </row>
    <row r="51" spans="1:28" ht="13.5">
      <c r="A51" s="25" t="str">
        <f>HYPERLINK("http://quest.rowiki.jp/?Academy%2FQuest#AcademyQuest_05_08","冒険者になりたい8")</f>
        <v>冒険者になりたい8</v>
      </c>
      <c r="B51" s="4">
        <v>4587</v>
      </c>
      <c r="C51" s="4">
        <v>7295</v>
      </c>
      <c r="D51" s="1">
        <v>30</v>
      </c>
      <c r="E51" s="1" t="s">
        <v>110</v>
      </c>
      <c r="F51" s="1" t="s">
        <v>110</v>
      </c>
      <c r="G51" s="1" t="s">
        <v>110</v>
      </c>
      <c r="H51" s="1" t="s">
        <v>110</v>
      </c>
      <c r="I51" s="1" t="s">
        <v>110</v>
      </c>
      <c r="J51" s="1" t="s">
        <v>110</v>
      </c>
      <c r="K51" s="1" t="s">
        <v>110</v>
      </c>
      <c r="L51" s="1" t="s">
        <v>110</v>
      </c>
      <c r="M51" s="1" t="s">
        <v>110</v>
      </c>
      <c r="N51" s="1" t="s">
        <v>110</v>
      </c>
      <c r="O51" s="1" t="s">
        <v>110</v>
      </c>
      <c r="P51" s="1" t="s">
        <v>110</v>
      </c>
      <c r="Q51" s="1" t="s">
        <v>110</v>
      </c>
      <c r="R51" s="1" t="s">
        <v>110</v>
      </c>
      <c r="S51" s="1" t="s">
        <v>110</v>
      </c>
      <c r="T51" s="1" t="s">
        <v>110</v>
      </c>
      <c r="U51" s="1" t="s">
        <v>110</v>
      </c>
      <c r="V51" s="1" t="s">
        <v>110</v>
      </c>
      <c r="W51" s="1" t="s">
        <v>110</v>
      </c>
      <c r="X51" s="1" t="s">
        <v>110</v>
      </c>
      <c r="Y51" s="1" t="s">
        <v>110</v>
      </c>
      <c r="Z51" s="1" t="s">
        <v>110</v>
      </c>
      <c r="AA51" s="1" t="s">
        <v>110</v>
      </c>
      <c r="AB51" s="1" t="s">
        <v>110</v>
      </c>
    </row>
    <row r="52" spans="1:28" ht="13.5">
      <c r="A52" s="25" t="str">
        <f>HYPERLINK("http://quest.rowiki.jp/?Academy%2FQuest#AcademyQuest_05_09","冒険者になりたい9")</f>
        <v>冒険者になりたい9</v>
      </c>
      <c r="B52" s="4">
        <v>6984</v>
      </c>
      <c r="C52" s="4">
        <v>10471</v>
      </c>
      <c r="D52" s="1">
        <v>33</v>
      </c>
      <c r="E52" s="1" t="s">
        <v>110</v>
      </c>
      <c r="F52" s="1" t="s">
        <v>110</v>
      </c>
      <c r="G52" s="1" t="s">
        <v>110</v>
      </c>
      <c r="H52" s="1" t="s">
        <v>110</v>
      </c>
      <c r="I52" s="1" t="s">
        <v>110</v>
      </c>
      <c r="J52" s="1" t="s">
        <v>110</v>
      </c>
      <c r="K52" s="1" t="s">
        <v>110</v>
      </c>
      <c r="L52" s="1" t="s">
        <v>110</v>
      </c>
      <c r="M52" s="1" t="s">
        <v>110</v>
      </c>
      <c r="N52" s="1" t="s">
        <v>110</v>
      </c>
      <c r="O52" s="1" t="s">
        <v>110</v>
      </c>
      <c r="P52" s="1" t="s">
        <v>110</v>
      </c>
      <c r="Q52" s="1" t="s">
        <v>110</v>
      </c>
      <c r="R52" s="1" t="s">
        <v>110</v>
      </c>
      <c r="S52" s="1" t="s">
        <v>110</v>
      </c>
      <c r="T52" s="1" t="s">
        <v>110</v>
      </c>
      <c r="U52" s="1" t="s">
        <v>110</v>
      </c>
      <c r="V52" s="1" t="s">
        <v>110</v>
      </c>
      <c r="W52" s="1" t="s">
        <v>110</v>
      </c>
      <c r="X52" s="1" t="s">
        <v>110</v>
      </c>
      <c r="Y52" s="1" t="s">
        <v>110</v>
      </c>
      <c r="Z52" s="1" t="s">
        <v>110</v>
      </c>
      <c r="AA52" s="1" t="s">
        <v>110</v>
      </c>
      <c r="AB52" s="1" t="s">
        <v>110</v>
      </c>
    </row>
    <row r="53" spans="1:2" ht="13.5">
      <c r="A53" s="32"/>
      <c r="B53" s="4"/>
    </row>
    <row r="54" spans="1:28" ht="13.5">
      <c r="A54" s="25" t="str">
        <f>HYPERLINK("http://quest.rowiki.jp/?Academy%2FTest#AcademyTest_01_01","第1課程")</f>
        <v>第1課程</v>
      </c>
      <c r="B54" s="4">
        <v>415</v>
      </c>
      <c r="C54" s="4">
        <v>225</v>
      </c>
      <c r="D54" s="1">
        <v>14</v>
      </c>
      <c r="E54" s="1" t="s">
        <v>110</v>
      </c>
      <c r="F54" s="1" t="s">
        <v>110</v>
      </c>
      <c r="G54" s="1" t="s">
        <v>110</v>
      </c>
      <c r="H54" s="1" t="s">
        <v>110</v>
      </c>
      <c r="I54" s="1" t="s">
        <v>110</v>
      </c>
      <c r="J54" s="1" t="s">
        <v>110</v>
      </c>
      <c r="K54" s="1" t="s">
        <v>110</v>
      </c>
      <c r="L54" s="1" t="s">
        <v>110</v>
      </c>
      <c r="M54" s="1" t="s">
        <v>110</v>
      </c>
      <c r="N54" s="1" t="s">
        <v>110</v>
      </c>
      <c r="O54" s="1" t="s">
        <v>110</v>
      </c>
      <c r="P54" s="1" t="s">
        <v>110</v>
      </c>
      <c r="Q54" s="1" t="s">
        <v>110</v>
      </c>
      <c r="R54" s="1" t="s">
        <v>110</v>
      </c>
      <c r="S54" s="1" t="s">
        <v>110</v>
      </c>
      <c r="T54" s="1" t="s">
        <v>110</v>
      </c>
      <c r="U54" s="1" t="s">
        <v>110</v>
      </c>
      <c r="V54" s="1" t="s">
        <v>110</v>
      </c>
      <c r="W54" s="1" t="s">
        <v>110</v>
      </c>
      <c r="X54" s="1" t="s">
        <v>110</v>
      </c>
      <c r="Y54" s="1" t="s">
        <v>110</v>
      </c>
      <c r="Z54" s="1" t="s">
        <v>110</v>
      </c>
      <c r="AA54" s="1" t="s">
        <v>110</v>
      </c>
      <c r="AB54" s="1" t="s">
        <v>110</v>
      </c>
    </row>
    <row r="55" spans="1:28" ht="13.5">
      <c r="A55" s="25" t="str">
        <f>HYPERLINK("http://quest.rowiki.jp/?Academy%2FTest#AcademyTest_01_02","第2課程")</f>
        <v>第2課程</v>
      </c>
      <c r="B55" s="4">
        <v>810</v>
      </c>
      <c r="C55" s="4">
        <v>797</v>
      </c>
      <c r="D55" s="1">
        <v>19</v>
      </c>
      <c r="E55" s="1" t="s">
        <v>110</v>
      </c>
      <c r="F55" s="1" t="s">
        <v>110</v>
      </c>
      <c r="G55" s="1" t="s">
        <v>110</v>
      </c>
      <c r="H55" s="1" t="s">
        <v>110</v>
      </c>
      <c r="I55" s="1" t="s">
        <v>110</v>
      </c>
      <c r="J55" s="1" t="s">
        <v>110</v>
      </c>
      <c r="K55" s="1" t="s">
        <v>110</v>
      </c>
      <c r="L55" s="1" t="s">
        <v>110</v>
      </c>
      <c r="M55" s="1" t="s">
        <v>110</v>
      </c>
      <c r="N55" s="1" t="s">
        <v>110</v>
      </c>
      <c r="O55" s="1" t="s">
        <v>110</v>
      </c>
      <c r="P55" s="1" t="s">
        <v>110</v>
      </c>
      <c r="Q55" s="1" t="s">
        <v>110</v>
      </c>
      <c r="R55" s="1" t="s">
        <v>110</v>
      </c>
      <c r="S55" s="1" t="s">
        <v>110</v>
      </c>
      <c r="T55" s="1" t="s">
        <v>110</v>
      </c>
      <c r="U55" s="1" t="s">
        <v>110</v>
      </c>
      <c r="V55" s="1" t="s">
        <v>110</v>
      </c>
      <c r="W55" s="1" t="s">
        <v>110</v>
      </c>
      <c r="X55" s="1" t="s">
        <v>110</v>
      </c>
      <c r="Y55" s="1" t="s">
        <v>110</v>
      </c>
      <c r="Z55" s="1" t="s">
        <v>110</v>
      </c>
      <c r="AA55" s="1" t="s">
        <v>110</v>
      </c>
      <c r="AB55" s="1" t="s">
        <v>110</v>
      </c>
    </row>
    <row r="56" spans="1:28" ht="13.5">
      <c r="A56" s="25" t="str">
        <f>HYPERLINK("http://quest.rowiki.jp/?Academy%2FTest#AcademyTest_01_03","第3課程")</f>
        <v>第3課程</v>
      </c>
      <c r="B56" s="4">
        <v>1475</v>
      </c>
      <c r="C56" s="4">
        <v>2294</v>
      </c>
      <c r="D56" s="1">
        <v>24</v>
      </c>
      <c r="E56" s="1" t="s">
        <v>110</v>
      </c>
      <c r="F56" s="1" t="s">
        <v>110</v>
      </c>
      <c r="G56" s="1" t="s">
        <v>110</v>
      </c>
      <c r="H56" s="1" t="s">
        <v>110</v>
      </c>
      <c r="I56" s="1" t="s">
        <v>110</v>
      </c>
      <c r="J56" s="1" t="s">
        <v>110</v>
      </c>
      <c r="K56" s="1" t="s">
        <v>110</v>
      </c>
      <c r="L56" s="1" t="s">
        <v>110</v>
      </c>
      <c r="M56" s="1" t="s">
        <v>110</v>
      </c>
      <c r="N56" s="1" t="s">
        <v>110</v>
      </c>
      <c r="O56" s="1" t="s">
        <v>110</v>
      </c>
      <c r="P56" s="1" t="s">
        <v>110</v>
      </c>
      <c r="Q56" s="1" t="s">
        <v>110</v>
      </c>
      <c r="R56" s="1" t="s">
        <v>110</v>
      </c>
      <c r="S56" s="1" t="s">
        <v>110</v>
      </c>
      <c r="T56" s="1" t="s">
        <v>110</v>
      </c>
      <c r="U56" s="1" t="s">
        <v>110</v>
      </c>
      <c r="V56" s="1" t="s">
        <v>110</v>
      </c>
      <c r="W56" s="1" t="s">
        <v>110</v>
      </c>
      <c r="X56" s="1" t="s">
        <v>110</v>
      </c>
      <c r="Y56" s="1" t="s">
        <v>110</v>
      </c>
      <c r="Z56" s="1" t="s">
        <v>110</v>
      </c>
      <c r="AA56" s="1" t="s">
        <v>110</v>
      </c>
      <c r="AB56" s="1" t="s">
        <v>110</v>
      </c>
    </row>
    <row r="57" spans="1:28" ht="13.5">
      <c r="A57" s="25" t="str">
        <f>HYPERLINK("http://quest.rowiki.jp/?Academy%2FTest#AcademyTest_01_04","第4課程")</f>
        <v>第4課程</v>
      </c>
      <c r="B57" s="4">
        <v>3998</v>
      </c>
      <c r="C57" s="4">
        <v>5665</v>
      </c>
      <c r="D57" s="1">
        <v>29</v>
      </c>
      <c r="E57" s="1" t="s">
        <v>110</v>
      </c>
      <c r="F57" s="1" t="s">
        <v>110</v>
      </c>
      <c r="G57" s="1" t="s">
        <v>110</v>
      </c>
      <c r="H57" s="1" t="s">
        <v>110</v>
      </c>
      <c r="I57" s="1" t="s">
        <v>110</v>
      </c>
      <c r="J57" s="1" t="s">
        <v>110</v>
      </c>
      <c r="K57" s="1" t="s">
        <v>110</v>
      </c>
      <c r="L57" s="1" t="s">
        <v>110</v>
      </c>
      <c r="M57" s="1" t="s">
        <v>110</v>
      </c>
      <c r="N57" s="1" t="s">
        <v>110</v>
      </c>
      <c r="O57" s="1" t="s">
        <v>110</v>
      </c>
      <c r="P57" s="1" t="s">
        <v>110</v>
      </c>
      <c r="Q57" s="1" t="s">
        <v>110</v>
      </c>
      <c r="R57" s="1" t="s">
        <v>110</v>
      </c>
      <c r="S57" s="1" t="s">
        <v>110</v>
      </c>
      <c r="T57" s="1" t="s">
        <v>110</v>
      </c>
      <c r="U57" s="1" t="s">
        <v>110</v>
      </c>
      <c r="V57" s="1" t="s">
        <v>110</v>
      </c>
      <c r="W57" s="1" t="s">
        <v>110</v>
      </c>
      <c r="X57" s="1" t="s">
        <v>110</v>
      </c>
      <c r="Y57" s="1" t="s">
        <v>110</v>
      </c>
      <c r="Z57" s="1" t="s">
        <v>110</v>
      </c>
      <c r="AA57" s="1" t="s">
        <v>110</v>
      </c>
      <c r="AB57" s="1" t="s">
        <v>110</v>
      </c>
    </row>
    <row r="58" spans="1:28" ht="13.5">
      <c r="A58" s="25" t="str">
        <f>HYPERLINK("http://quest.rowiki.jp/?Academy%2FTest#AcademyTest_01_05","第5課程")</f>
        <v>第5課程</v>
      </c>
      <c r="B58" s="4">
        <v>5213</v>
      </c>
      <c r="C58" s="4">
        <v>7922</v>
      </c>
      <c r="D58" s="1">
        <v>31</v>
      </c>
      <c r="E58" s="1" t="s">
        <v>110</v>
      </c>
      <c r="F58" s="1" t="s">
        <v>110</v>
      </c>
      <c r="G58" s="1" t="s">
        <v>110</v>
      </c>
      <c r="H58" s="1" t="s">
        <v>110</v>
      </c>
      <c r="I58" s="1" t="s">
        <v>110</v>
      </c>
      <c r="J58" s="1" t="s">
        <v>110</v>
      </c>
      <c r="K58" s="1" t="s">
        <v>110</v>
      </c>
      <c r="L58" s="1" t="s">
        <v>110</v>
      </c>
      <c r="M58" s="1" t="s">
        <v>110</v>
      </c>
      <c r="N58" s="1" t="s">
        <v>110</v>
      </c>
      <c r="O58" s="1" t="s">
        <v>110</v>
      </c>
      <c r="P58" s="1" t="s">
        <v>110</v>
      </c>
      <c r="Q58" s="1" t="s">
        <v>110</v>
      </c>
      <c r="R58" s="1" t="s">
        <v>110</v>
      </c>
      <c r="S58" s="1" t="s">
        <v>110</v>
      </c>
      <c r="T58" s="1" t="s">
        <v>110</v>
      </c>
      <c r="U58" s="1" t="s">
        <v>110</v>
      </c>
      <c r="V58" s="1" t="s">
        <v>110</v>
      </c>
      <c r="W58" s="1" t="s">
        <v>110</v>
      </c>
      <c r="X58" s="1" t="s">
        <v>110</v>
      </c>
      <c r="Y58" s="1" t="s">
        <v>110</v>
      </c>
      <c r="Z58" s="1" t="s">
        <v>110</v>
      </c>
      <c r="AA58" s="1" t="s">
        <v>110</v>
      </c>
      <c r="AB58" s="1" t="s">
        <v>110</v>
      </c>
    </row>
    <row r="59" spans="1:28" ht="13.5">
      <c r="A59" s="25" t="str">
        <f>HYPERLINK("http://quest.rowiki.jp/?Academy%2FTest#AcademyTest_01_06","第6課程")</f>
        <v>第6課程</v>
      </c>
      <c r="B59" s="4">
        <v>7888</v>
      </c>
      <c r="C59" s="4">
        <v>12480</v>
      </c>
      <c r="D59" s="1">
        <v>34</v>
      </c>
      <c r="E59" s="1" t="s">
        <v>110</v>
      </c>
      <c r="F59" s="1" t="s">
        <v>110</v>
      </c>
      <c r="G59" s="1" t="s">
        <v>110</v>
      </c>
      <c r="H59" s="1" t="s">
        <v>110</v>
      </c>
      <c r="I59" s="1" t="s">
        <v>110</v>
      </c>
      <c r="J59" s="1" t="s">
        <v>110</v>
      </c>
      <c r="K59" s="1" t="s">
        <v>110</v>
      </c>
      <c r="L59" s="1" t="s">
        <v>110</v>
      </c>
      <c r="M59" s="1" t="s">
        <v>110</v>
      </c>
      <c r="N59" s="1" t="s">
        <v>110</v>
      </c>
      <c r="O59" s="1" t="s">
        <v>110</v>
      </c>
      <c r="P59" s="1" t="s">
        <v>110</v>
      </c>
      <c r="Q59" s="1" t="s">
        <v>110</v>
      </c>
      <c r="R59" s="1" t="s">
        <v>110</v>
      </c>
      <c r="S59" s="1" t="s">
        <v>110</v>
      </c>
      <c r="T59" s="1" t="s">
        <v>110</v>
      </c>
      <c r="U59" s="1" t="s">
        <v>110</v>
      </c>
      <c r="V59" s="1" t="s">
        <v>110</v>
      </c>
      <c r="W59" s="1" t="s">
        <v>110</v>
      </c>
      <c r="X59" s="1" t="s">
        <v>110</v>
      </c>
      <c r="Y59" s="1" t="s">
        <v>110</v>
      </c>
      <c r="Z59" s="1" t="s">
        <v>110</v>
      </c>
      <c r="AA59" s="1" t="s">
        <v>110</v>
      </c>
      <c r="AB59" s="1" t="s">
        <v>110</v>
      </c>
    </row>
    <row r="60" spans="1:28" ht="13.5">
      <c r="A60" s="25" t="str">
        <f>HYPERLINK("http://quest.rowiki.jp/?Academy%2FTest#AcademyTest_01_07","第7課程")</f>
        <v>第7課程</v>
      </c>
      <c r="B60" s="4">
        <v>17106</v>
      </c>
      <c r="C60" s="4">
        <v>25150</v>
      </c>
      <c r="D60" s="1">
        <v>39</v>
      </c>
      <c r="E60" s="1" t="s">
        <v>110</v>
      </c>
      <c r="F60" s="1" t="s">
        <v>110</v>
      </c>
      <c r="G60" s="1" t="s">
        <v>110</v>
      </c>
      <c r="H60" s="1" t="s">
        <v>110</v>
      </c>
      <c r="I60" s="1" t="s">
        <v>110</v>
      </c>
      <c r="J60" s="1" t="s">
        <v>110</v>
      </c>
      <c r="K60" s="1" t="s">
        <v>110</v>
      </c>
      <c r="L60" s="1" t="s">
        <v>110</v>
      </c>
      <c r="M60" s="1" t="s">
        <v>110</v>
      </c>
      <c r="N60" s="1" t="s">
        <v>110</v>
      </c>
      <c r="O60" s="1" t="s">
        <v>110</v>
      </c>
      <c r="P60" s="1" t="s">
        <v>110</v>
      </c>
      <c r="Q60" s="1" t="s">
        <v>110</v>
      </c>
      <c r="R60" s="1" t="s">
        <v>110</v>
      </c>
      <c r="S60" s="1" t="s">
        <v>110</v>
      </c>
      <c r="T60" s="1" t="s">
        <v>110</v>
      </c>
      <c r="U60" s="1" t="s">
        <v>110</v>
      </c>
      <c r="V60" s="1" t="s">
        <v>110</v>
      </c>
      <c r="W60" s="1" t="s">
        <v>110</v>
      </c>
      <c r="X60" s="1" t="s">
        <v>110</v>
      </c>
      <c r="Y60" s="1" t="s">
        <v>110</v>
      </c>
      <c r="Z60" s="1" t="s">
        <v>110</v>
      </c>
      <c r="AA60" s="1" t="s">
        <v>110</v>
      </c>
      <c r="AB60" s="1" t="s">
        <v>110</v>
      </c>
    </row>
    <row r="61" spans="1:2" ht="13.5">
      <c r="A61" s="32"/>
      <c r="B61" s="4"/>
    </row>
    <row r="62" spans="1:28" ht="27">
      <c r="A62" s="25" t="str">
        <f>HYPERLINK("http://quest.rowiki.jp/?MonsterSideStories","MSS
ﾓﾝｽﾀｰｻｲﾄﾞｽﾄｰﾘｰｽﾞ")</f>
        <v>MSS
ﾓﾝｽﾀｰｻｲﾄﾞｽﾄｰﾘｰｽﾞ</v>
      </c>
      <c r="B62" s="6" t="s">
        <v>194</v>
      </c>
      <c r="E62" s="1" t="s">
        <v>110</v>
      </c>
      <c r="F62" s="1" t="s">
        <v>110</v>
      </c>
      <c r="G62" s="1" t="s">
        <v>110</v>
      </c>
      <c r="H62" s="1" t="s">
        <v>110</v>
      </c>
      <c r="I62" s="1" t="s">
        <v>110</v>
      </c>
      <c r="J62" s="1" t="s">
        <v>110</v>
      </c>
      <c r="K62" s="1" t="s">
        <v>110</v>
      </c>
      <c r="L62" s="1" t="s">
        <v>110</v>
      </c>
      <c r="M62" s="1" t="s">
        <v>110</v>
      </c>
      <c r="N62" s="1" t="s">
        <v>110</v>
      </c>
      <c r="O62" s="1" t="s">
        <v>110</v>
      </c>
      <c r="P62" s="1" t="s">
        <v>110</v>
      </c>
      <c r="Q62" s="1" t="s">
        <v>110</v>
      </c>
      <c r="R62" s="1" t="s">
        <v>110</v>
      </c>
      <c r="S62" s="1" t="s">
        <v>110</v>
      </c>
      <c r="T62" s="1" t="s">
        <v>110</v>
      </c>
      <c r="U62" s="1" t="s">
        <v>110</v>
      </c>
      <c r="V62" s="1" t="s">
        <v>110</v>
      </c>
      <c r="W62" s="1" t="s">
        <v>110</v>
      </c>
      <c r="X62" s="1" t="s">
        <v>110</v>
      </c>
      <c r="Y62" s="1" t="s">
        <v>110</v>
      </c>
      <c r="Z62" s="1" t="s">
        <v>110</v>
      </c>
      <c r="AA62" s="1" t="s">
        <v>110</v>
      </c>
      <c r="AB62" s="1" t="s">
        <v>110</v>
      </c>
    </row>
    <row r="63" spans="1:28" ht="27">
      <c r="A63" s="25" t="str">
        <f>HYPERLINK("http://quest.rowiki.jp/?Academy%2FSecretStory#AcademySecret_01","ASS第1話
トキノハザマ")</f>
        <v>ASS第1話
トキノハザマ</v>
      </c>
      <c r="B63" s="6" t="s">
        <v>443</v>
      </c>
      <c r="E63" s="1" t="s">
        <v>110</v>
      </c>
      <c r="F63" s="1" t="s">
        <v>110</v>
      </c>
      <c r="G63" s="1" t="s">
        <v>110</v>
      </c>
      <c r="H63" s="1" t="s">
        <v>110</v>
      </c>
      <c r="I63" s="1" t="s">
        <v>110</v>
      </c>
      <c r="J63" s="1" t="s">
        <v>110</v>
      </c>
      <c r="K63" s="1" t="s">
        <v>110</v>
      </c>
      <c r="L63" s="1" t="s">
        <v>110</v>
      </c>
      <c r="M63" s="1" t="s">
        <v>110</v>
      </c>
      <c r="N63" s="1" t="s">
        <v>110</v>
      </c>
      <c r="O63" s="1" t="s">
        <v>110</v>
      </c>
      <c r="P63" s="1" t="s">
        <v>110</v>
      </c>
      <c r="Q63" s="1" t="s">
        <v>110</v>
      </c>
      <c r="R63" s="1" t="s">
        <v>110</v>
      </c>
      <c r="S63" s="1" t="s">
        <v>110</v>
      </c>
      <c r="T63" s="1" t="s">
        <v>110</v>
      </c>
      <c r="U63" s="1" t="s">
        <v>110</v>
      </c>
      <c r="V63" s="1" t="s">
        <v>110</v>
      </c>
      <c r="W63" s="1" t="s">
        <v>110</v>
      </c>
      <c r="X63" s="1" t="s">
        <v>110</v>
      </c>
      <c r="Y63" s="1" t="s">
        <v>110</v>
      </c>
      <c r="Z63" s="1" t="s">
        <v>110</v>
      </c>
      <c r="AA63" s="1" t="s">
        <v>110</v>
      </c>
      <c r="AB63" s="1" t="s">
        <v>110</v>
      </c>
    </row>
    <row r="64" spans="1:28" ht="27">
      <c r="A64" s="25" t="str">
        <f>HYPERLINK("http://quest.rowiki.jp/?Academy%2FSecretStory#AcademySecret_02","ASS第2話
アカデミー長の秘密")</f>
        <v>ASS第2話
アカデミー長の秘密</v>
      </c>
      <c r="B64" s="6" t="s">
        <v>445</v>
      </c>
      <c r="C64" s="6" t="s">
        <v>449</v>
      </c>
      <c r="E64" s="1" t="s">
        <v>110</v>
      </c>
      <c r="F64" s="1" t="s">
        <v>110</v>
      </c>
      <c r="G64" s="1" t="s">
        <v>110</v>
      </c>
      <c r="H64" s="1" t="s">
        <v>110</v>
      </c>
      <c r="I64" s="1" t="s">
        <v>110</v>
      </c>
      <c r="J64" s="1" t="s">
        <v>110</v>
      </c>
      <c r="K64" s="1" t="s">
        <v>110</v>
      </c>
      <c r="L64" s="1" t="s">
        <v>110</v>
      </c>
      <c r="M64" s="1" t="s">
        <v>110</v>
      </c>
      <c r="N64" s="1" t="s">
        <v>110</v>
      </c>
      <c r="O64" s="1" t="s">
        <v>110</v>
      </c>
      <c r="P64" s="1" t="s">
        <v>110</v>
      </c>
      <c r="Q64" s="1" t="s">
        <v>110</v>
      </c>
      <c r="R64" s="1" t="s">
        <v>110</v>
      </c>
      <c r="S64" s="1" t="s">
        <v>110</v>
      </c>
      <c r="T64" s="1" t="s">
        <v>110</v>
      </c>
      <c r="U64" s="1" t="s">
        <v>110</v>
      </c>
      <c r="V64" s="1" t="s">
        <v>110</v>
      </c>
      <c r="W64" s="1" t="s">
        <v>110</v>
      </c>
      <c r="X64" s="1" t="s">
        <v>110</v>
      </c>
      <c r="Y64" s="1" t="s">
        <v>110</v>
      </c>
      <c r="Z64" s="1" t="s">
        <v>110</v>
      </c>
      <c r="AA64" s="1" t="s">
        <v>110</v>
      </c>
      <c r="AB64" s="1" t="s">
        <v>110</v>
      </c>
    </row>
    <row r="65" spans="1:28" ht="27">
      <c r="A65" s="25" t="str">
        <f>HYPERLINK("http://quest.rowiki.jp/?Academy%2FSecretStory#AcademySecret_03","ASS第3話
それぞれの想い")</f>
        <v>ASS第3話
それぞれの想い</v>
      </c>
      <c r="B65" s="6" t="s">
        <v>451</v>
      </c>
      <c r="C65" s="6" t="s">
        <v>452</v>
      </c>
      <c r="E65" s="1" t="s">
        <v>110</v>
      </c>
      <c r="F65" s="1" t="s">
        <v>110</v>
      </c>
      <c r="G65" s="1" t="s">
        <v>110</v>
      </c>
      <c r="H65" s="1" t="s">
        <v>110</v>
      </c>
      <c r="I65" s="1" t="s">
        <v>110</v>
      </c>
      <c r="J65" s="1" t="s">
        <v>110</v>
      </c>
      <c r="K65" s="1" t="s">
        <v>110</v>
      </c>
      <c r="L65" s="1" t="s">
        <v>110</v>
      </c>
      <c r="M65" s="1" t="s">
        <v>110</v>
      </c>
      <c r="N65" s="1" t="s">
        <v>110</v>
      </c>
      <c r="O65" s="1" t="s">
        <v>110</v>
      </c>
      <c r="P65" s="1" t="s">
        <v>110</v>
      </c>
      <c r="Q65" s="1" t="s">
        <v>110</v>
      </c>
      <c r="R65" s="1" t="s">
        <v>110</v>
      </c>
      <c r="S65" s="1" t="s">
        <v>110</v>
      </c>
      <c r="T65" s="1" t="s">
        <v>110</v>
      </c>
      <c r="U65" s="1" t="s">
        <v>110</v>
      </c>
      <c r="V65" s="1" t="s">
        <v>110</v>
      </c>
      <c r="W65" s="1" t="s">
        <v>110</v>
      </c>
      <c r="X65" s="1" t="s">
        <v>110</v>
      </c>
      <c r="Y65" s="1" t="s">
        <v>110</v>
      </c>
      <c r="Z65" s="1" t="s">
        <v>110</v>
      </c>
      <c r="AA65" s="1" t="s">
        <v>110</v>
      </c>
      <c r="AB65" s="1" t="s">
        <v>110</v>
      </c>
    </row>
    <row r="66" spans="1:28" ht="27">
      <c r="A66" s="25" t="str">
        <f>HYPERLINK("http://quest.rowiki.jp/?Academy%2FSecretStory#AcademySecret_04","ASS最終話
手と手をあわせて")</f>
        <v>ASS最終話
手と手をあわせて</v>
      </c>
      <c r="B66" s="6" t="s">
        <v>508</v>
      </c>
      <c r="C66" s="6" t="s">
        <v>509</v>
      </c>
      <c r="E66" s="1" t="s">
        <v>110</v>
      </c>
      <c r="F66" s="1" t="s">
        <v>110</v>
      </c>
      <c r="G66" s="1" t="s">
        <v>110</v>
      </c>
      <c r="H66" s="1" t="s">
        <v>110</v>
      </c>
      <c r="I66" s="1" t="s">
        <v>110</v>
      </c>
      <c r="J66" s="1" t="s">
        <v>110</v>
      </c>
      <c r="K66" s="1" t="s">
        <v>110</v>
      </c>
      <c r="L66" s="1" t="s">
        <v>110</v>
      </c>
      <c r="M66" s="1" t="s">
        <v>110</v>
      </c>
      <c r="N66" s="1" t="s">
        <v>110</v>
      </c>
      <c r="O66" s="1" t="s">
        <v>110</v>
      </c>
      <c r="P66" s="1" t="s">
        <v>110</v>
      </c>
      <c r="Q66" s="1" t="s">
        <v>110</v>
      </c>
      <c r="R66" s="1" t="s">
        <v>110</v>
      </c>
      <c r="S66" s="1" t="s">
        <v>110</v>
      </c>
      <c r="T66" s="1" t="s">
        <v>110</v>
      </c>
      <c r="U66" s="1" t="s">
        <v>110</v>
      </c>
      <c r="V66" s="1" t="s">
        <v>110</v>
      </c>
      <c r="W66" s="1" t="s">
        <v>110</v>
      </c>
      <c r="X66" s="1" t="s">
        <v>110</v>
      </c>
      <c r="Y66" s="1" t="s">
        <v>110</v>
      </c>
      <c r="Z66" s="1" t="s">
        <v>110</v>
      </c>
      <c r="AA66" s="1" t="s">
        <v>110</v>
      </c>
      <c r="AB66" s="1" t="s">
        <v>110</v>
      </c>
    </row>
    <row r="67" spans="1:27" ht="13.5">
      <c r="A67" s="32"/>
      <c r="B67" s="4"/>
      <c r="E67"/>
      <c r="F67"/>
      <c r="G67"/>
      <c r="H67"/>
      <c r="I67"/>
      <c r="J67"/>
      <c r="K67"/>
      <c r="L67"/>
      <c r="M67"/>
      <c r="N67"/>
      <c r="O67"/>
      <c r="P67"/>
      <c r="Q67"/>
      <c r="R67"/>
      <c r="S67"/>
      <c r="T67"/>
      <c r="U67"/>
      <c r="V67"/>
      <c r="W67"/>
      <c r="X67"/>
      <c r="Y67"/>
      <c r="Z67"/>
      <c r="AA67"/>
    </row>
    <row r="68" spans="1:27" ht="13.5">
      <c r="A68" s="32"/>
      <c r="B68" s="4"/>
      <c r="E68"/>
      <c r="F68"/>
      <c r="G68"/>
      <c r="H68"/>
      <c r="I68"/>
      <c r="J68"/>
      <c r="K68"/>
      <c r="L68"/>
      <c r="M68"/>
      <c r="N68"/>
      <c r="O68"/>
      <c r="P68"/>
      <c r="Q68"/>
      <c r="R68"/>
      <c r="S68"/>
      <c r="T68"/>
      <c r="U68"/>
      <c r="V68"/>
      <c r="W68"/>
      <c r="X68"/>
      <c r="Y68"/>
      <c r="Z68"/>
      <c r="AA68"/>
    </row>
    <row r="69" spans="1:27" ht="13.5">
      <c r="A69" s="32"/>
      <c r="B69" s="4"/>
      <c r="E69"/>
      <c r="F69"/>
      <c r="G69"/>
      <c r="H69"/>
      <c r="I69"/>
      <c r="J69"/>
      <c r="K69"/>
      <c r="L69"/>
      <c r="M69"/>
      <c r="N69"/>
      <c r="O69"/>
      <c r="P69"/>
      <c r="Q69"/>
      <c r="R69"/>
      <c r="S69"/>
      <c r="T69"/>
      <c r="U69"/>
      <c r="V69"/>
      <c r="W69"/>
      <c r="X69"/>
      <c r="Y69"/>
      <c r="Z69"/>
      <c r="AA69"/>
    </row>
    <row r="70" spans="1:2" ht="13.5">
      <c r="A70" s="32"/>
      <c r="B70" s="4"/>
    </row>
    <row r="71" spans="1:2" ht="13.5">
      <c r="A71" s="32"/>
      <c r="B71" s="4"/>
    </row>
    <row r="72" spans="1:2" ht="13.5">
      <c r="A72" s="32"/>
      <c r="B72" s="4"/>
    </row>
    <row r="73" spans="1:2" ht="13.5">
      <c r="A73" s="32"/>
      <c r="B73" s="4"/>
    </row>
    <row r="74" spans="1:2" ht="13.5">
      <c r="A74" s="32"/>
      <c r="B74" s="4"/>
    </row>
    <row r="75" spans="1:2" ht="13.5">
      <c r="A75" s="32"/>
      <c r="B75" s="4"/>
    </row>
    <row r="76" spans="1:2" ht="13.5">
      <c r="A76" s="32"/>
      <c r="B76" s="4"/>
    </row>
    <row r="77" spans="1:2" ht="13.5">
      <c r="A77" s="32"/>
      <c r="B77" s="4"/>
    </row>
    <row r="78" spans="1:2" ht="13.5">
      <c r="A78" s="32"/>
      <c r="B78" s="4"/>
    </row>
    <row r="79" spans="1:2" ht="13.5">
      <c r="A79" s="32"/>
      <c r="B79" s="4"/>
    </row>
    <row r="80" spans="1:2" ht="13.5">
      <c r="A80" s="32"/>
      <c r="B80" s="4"/>
    </row>
    <row r="81" spans="1:2" ht="13.5">
      <c r="A81" s="32"/>
      <c r="B81" s="4"/>
    </row>
    <row r="82" spans="1:2" ht="13.5">
      <c r="A82" s="32"/>
      <c r="B82" s="4"/>
    </row>
    <row r="83" spans="1:2" ht="13.5">
      <c r="A83" s="32"/>
      <c r="B83" s="4"/>
    </row>
    <row r="84" spans="1:2" ht="13.5">
      <c r="A84" s="32"/>
      <c r="B84" s="4"/>
    </row>
    <row r="85" spans="1:2" ht="13.5">
      <c r="A85" s="32"/>
      <c r="B85" s="4"/>
    </row>
    <row r="86" spans="1:2" ht="13.5">
      <c r="A86" s="32"/>
      <c r="B86" s="4"/>
    </row>
    <row r="87" spans="1:2" ht="13.5">
      <c r="A87" s="32"/>
      <c r="B87" s="4"/>
    </row>
    <row r="88" spans="1:2" ht="13.5">
      <c r="A88" s="32"/>
      <c r="B88" s="4"/>
    </row>
    <row r="89" spans="1:2" ht="13.5">
      <c r="A89" s="32"/>
      <c r="B89" s="4"/>
    </row>
    <row r="90" spans="1:2" ht="13.5">
      <c r="A90" s="32"/>
      <c r="B90" s="4"/>
    </row>
    <row r="91" spans="1:2" ht="13.5">
      <c r="A91" s="32"/>
      <c r="B91" s="4"/>
    </row>
    <row r="92" spans="1:2" ht="13.5">
      <c r="A92" s="32"/>
      <c r="B92" s="4"/>
    </row>
    <row r="93" spans="1:2" ht="13.5">
      <c r="A93" s="32"/>
      <c r="B93" s="4"/>
    </row>
    <row r="94" spans="1:2" ht="13.5">
      <c r="A94" s="32"/>
      <c r="B94" s="4"/>
    </row>
    <row r="501" spans="5:21" ht="13.5">
      <c r="E501" t="s">
        <v>125</v>
      </c>
      <c r="F501" t="s">
        <v>111</v>
      </c>
      <c r="G501" t="s">
        <v>126</v>
      </c>
      <c r="H501" t="s">
        <v>127</v>
      </c>
      <c r="I501" t="s">
        <v>128</v>
      </c>
      <c r="J501" t="s">
        <v>129</v>
      </c>
      <c r="K501" t="s">
        <v>78</v>
      </c>
      <c r="L501" t="s">
        <v>167</v>
      </c>
      <c r="M501" t="s">
        <v>166</v>
      </c>
      <c r="N501" t="s">
        <v>85</v>
      </c>
      <c r="O501" t="s">
        <v>168</v>
      </c>
      <c r="P501" t="s">
        <v>446</v>
      </c>
      <c r="Q501" t="s">
        <v>75</v>
      </c>
      <c r="R501" t="s">
        <v>159</v>
      </c>
      <c r="S501" t="s">
        <v>74</v>
      </c>
      <c r="U501"/>
    </row>
    <row r="502" spans="5:21" ht="13.5">
      <c r="E502" t="s">
        <v>95</v>
      </c>
      <c r="F502" t="s">
        <v>111</v>
      </c>
      <c r="G502" t="s">
        <v>126</v>
      </c>
      <c r="H502" t="s">
        <v>127</v>
      </c>
      <c r="I502" t="s">
        <v>129</v>
      </c>
      <c r="J502" t="s">
        <v>85</v>
      </c>
      <c r="K502" t="s">
        <v>132</v>
      </c>
      <c r="L502" t="s">
        <v>76</v>
      </c>
      <c r="M502" t="s">
        <v>75</v>
      </c>
      <c r="N502" t="s">
        <v>133</v>
      </c>
      <c r="O502" t="s">
        <v>134</v>
      </c>
      <c r="P502" t="s">
        <v>135</v>
      </c>
      <c r="Q502" t="s">
        <v>136</v>
      </c>
      <c r="R502" t="s">
        <v>137</v>
      </c>
      <c r="S502"/>
      <c r="U502"/>
    </row>
    <row r="503" spans="5:21" ht="13.5">
      <c r="E503" t="s">
        <v>101</v>
      </c>
      <c r="F503" t="s">
        <v>111</v>
      </c>
      <c r="G503" t="s">
        <v>126</v>
      </c>
      <c r="H503" t="s">
        <v>127</v>
      </c>
      <c r="I503" t="s">
        <v>129</v>
      </c>
      <c r="J503" t="s">
        <v>78</v>
      </c>
      <c r="K503" t="s">
        <v>133</v>
      </c>
      <c r="L503" t="s">
        <v>138</v>
      </c>
      <c r="M503" t="s">
        <v>139</v>
      </c>
      <c r="N503" t="s">
        <v>140</v>
      </c>
      <c r="O503" t="s">
        <v>141</v>
      </c>
      <c r="P503" t="s">
        <v>142</v>
      </c>
      <c r="Q503" t="s">
        <v>134</v>
      </c>
      <c r="R503"/>
      <c r="S503"/>
      <c r="U503"/>
    </row>
    <row r="504" spans="5:21" ht="13.5">
      <c r="E504" t="s">
        <v>79</v>
      </c>
      <c r="F504" t="s">
        <v>111</v>
      </c>
      <c r="G504" t="s">
        <v>126</v>
      </c>
      <c r="H504" t="s">
        <v>127</v>
      </c>
      <c r="I504" t="s">
        <v>129</v>
      </c>
      <c r="J504" t="s">
        <v>143</v>
      </c>
      <c r="K504" t="s">
        <v>87</v>
      </c>
      <c r="L504" t="s">
        <v>86</v>
      </c>
      <c r="M504" t="s">
        <v>144</v>
      </c>
      <c r="N504" t="s">
        <v>145</v>
      </c>
      <c r="O504" t="s">
        <v>146</v>
      </c>
      <c r="P504" t="s">
        <v>147</v>
      </c>
      <c r="Q504" t="s">
        <v>148</v>
      </c>
      <c r="R504" t="s">
        <v>133</v>
      </c>
      <c r="S504" t="s">
        <v>149</v>
      </c>
      <c r="U504"/>
    </row>
    <row r="505" spans="5:21" ht="13.5">
      <c r="E505" t="s">
        <v>130</v>
      </c>
      <c r="F505" t="s">
        <v>111</v>
      </c>
      <c r="G505" t="s">
        <v>126</v>
      </c>
      <c r="H505" t="s">
        <v>127</v>
      </c>
      <c r="I505" t="s">
        <v>129</v>
      </c>
      <c r="J505" t="s">
        <v>75</v>
      </c>
      <c r="K505" t="s">
        <v>157</v>
      </c>
      <c r="L505" t="s">
        <v>158</v>
      </c>
      <c r="M505" t="s">
        <v>159</v>
      </c>
      <c r="N505" t="s">
        <v>160</v>
      </c>
      <c r="O505" t="s">
        <v>161</v>
      </c>
      <c r="P505" t="s">
        <v>162</v>
      </c>
      <c r="Q505" t="s">
        <v>163</v>
      </c>
      <c r="R505" t="s">
        <v>164</v>
      </c>
      <c r="S505" t="s">
        <v>165</v>
      </c>
      <c r="U505"/>
    </row>
    <row r="506" spans="5:21" ht="13.5">
      <c r="E506" t="s">
        <v>131</v>
      </c>
      <c r="F506" t="s">
        <v>111</v>
      </c>
      <c r="G506" t="s">
        <v>126</v>
      </c>
      <c r="H506" t="s">
        <v>127</v>
      </c>
      <c r="I506" t="s">
        <v>129</v>
      </c>
      <c r="J506" t="s">
        <v>149</v>
      </c>
      <c r="K506" t="s">
        <v>75</v>
      </c>
      <c r="L506" t="s">
        <v>150</v>
      </c>
      <c r="M506" t="s">
        <v>151</v>
      </c>
      <c r="N506" t="s">
        <v>152</v>
      </c>
      <c r="O506" t="s">
        <v>153</v>
      </c>
      <c r="P506" t="s">
        <v>154</v>
      </c>
      <c r="Q506" t="s">
        <v>166</v>
      </c>
      <c r="R506" t="s">
        <v>155</v>
      </c>
      <c r="S506" t="s">
        <v>156</v>
      </c>
      <c r="U506"/>
    </row>
    <row r="507" spans="5:22" ht="13.5">
      <c r="E507" t="s">
        <v>193</v>
      </c>
      <c r="F507" t="s">
        <v>111</v>
      </c>
      <c r="G507" t="s">
        <v>126</v>
      </c>
      <c r="H507" t="s">
        <v>127</v>
      </c>
      <c r="I507" t="s">
        <v>116</v>
      </c>
      <c r="J507" t="s">
        <v>195</v>
      </c>
      <c r="K507" t="s">
        <v>196</v>
      </c>
      <c r="L507" t="s">
        <v>197</v>
      </c>
      <c r="M507" t="s">
        <v>198</v>
      </c>
      <c r="N507" t="s">
        <v>199</v>
      </c>
      <c r="O507" t="s">
        <v>200</v>
      </c>
      <c r="P507" t="s">
        <v>201</v>
      </c>
      <c r="Q507"/>
      <c r="R507"/>
      <c r="U507"/>
      <c r="V507"/>
    </row>
    <row r="508" spans="5:22" ht="13.5">
      <c r="E508" t="s">
        <v>169</v>
      </c>
      <c r="F508" t="s">
        <v>111</v>
      </c>
      <c r="G508" t="s">
        <v>126</v>
      </c>
      <c r="H508" t="s">
        <v>127</v>
      </c>
      <c r="I508" t="s">
        <v>72</v>
      </c>
      <c r="J508"/>
      <c r="K508"/>
      <c r="L508"/>
      <c r="M508"/>
      <c r="O508"/>
      <c r="P508"/>
      <c r="Q508"/>
      <c r="R508"/>
      <c r="S508"/>
      <c r="T508"/>
      <c r="U508"/>
      <c r="V508"/>
    </row>
    <row r="516" spans="5:13" ht="13.5">
      <c r="E516"/>
      <c r="F516"/>
      <c r="G516"/>
      <c r="H516"/>
      <c r="I516"/>
      <c r="J516"/>
      <c r="K516"/>
      <c r="L516"/>
      <c r="M516"/>
    </row>
    <row r="517" spans="5:13" ht="13.5">
      <c r="E517"/>
      <c r="F517"/>
      <c r="G517"/>
      <c r="H517"/>
      <c r="I517"/>
      <c r="J517"/>
      <c r="K517"/>
      <c r="L517"/>
      <c r="M517"/>
    </row>
    <row r="518" spans="5:13" ht="13.5">
      <c r="E518"/>
      <c r="F518"/>
      <c r="G518"/>
      <c r="H518"/>
      <c r="I518"/>
      <c r="J518"/>
      <c r="K518"/>
      <c r="L518"/>
      <c r="M518"/>
    </row>
    <row r="519" spans="5:13" ht="13.5">
      <c r="E519"/>
      <c r="F519"/>
      <c r="G519"/>
      <c r="H519"/>
      <c r="I519"/>
      <c r="J519"/>
      <c r="K519"/>
      <c r="L519"/>
      <c r="M519"/>
    </row>
    <row r="520" spans="5:13" ht="13.5">
      <c r="E520"/>
      <c r="F520"/>
      <c r="G520"/>
      <c r="H520"/>
      <c r="I520"/>
      <c r="J520"/>
      <c r="K520"/>
      <c r="L520"/>
      <c r="M520"/>
    </row>
    <row r="521" spans="5:13" ht="13.5">
      <c r="E521"/>
      <c r="F521"/>
      <c r="G521"/>
      <c r="H521"/>
      <c r="I521"/>
      <c r="J521"/>
      <c r="K521"/>
      <c r="L521"/>
      <c r="M521"/>
    </row>
    <row r="522" spans="5:13" ht="13.5">
      <c r="E522"/>
      <c r="F522"/>
      <c r="G522"/>
      <c r="H522"/>
      <c r="I522"/>
      <c r="J522"/>
      <c r="K522"/>
      <c r="L522"/>
      <c r="M522"/>
    </row>
    <row r="523" spans="5:13" ht="13.5">
      <c r="E523"/>
      <c r="F523"/>
      <c r="G523"/>
      <c r="H523"/>
      <c r="I523"/>
      <c r="J523"/>
      <c r="K523"/>
      <c r="L523"/>
      <c r="M523"/>
    </row>
    <row r="524" spans="5:13" ht="13.5">
      <c r="E524"/>
      <c r="F524"/>
      <c r="G524"/>
      <c r="H524"/>
      <c r="I524"/>
      <c r="J524"/>
      <c r="K524"/>
      <c r="L524"/>
      <c r="M524"/>
    </row>
    <row r="525" spans="5:13" ht="13.5">
      <c r="E525"/>
      <c r="F525"/>
      <c r="G525"/>
      <c r="H525"/>
      <c r="I525"/>
      <c r="J525"/>
      <c r="K525"/>
      <c r="L525"/>
      <c r="M525"/>
    </row>
    <row r="526" spans="5:13" ht="13.5">
      <c r="E526"/>
      <c r="F526"/>
      <c r="G526"/>
      <c r="H526"/>
      <c r="I526"/>
      <c r="J526"/>
      <c r="K526"/>
      <c r="L526"/>
      <c r="M526"/>
    </row>
    <row r="527" spans="5:13" ht="13.5">
      <c r="E527"/>
      <c r="F527"/>
      <c r="G527"/>
      <c r="H527"/>
      <c r="I527"/>
      <c r="J527"/>
      <c r="K527"/>
      <c r="L527"/>
      <c r="M527"/>
    </row>
    <row r="528" spans="5:13" ht="13.5">
      <c r="E528"/>
      <c r="F528"/>
      <c r="G528"/>
      <c r="H528"/>
      <c r="I528"/>
      <c r="J528"/>
      <c r="K528"/>
      <c r="L528"/>
      <c r="M528"/>
    </row>
    <row r="529" spans="5:13" ht="13.5">
      <c r="E529"/>
      <c r="F529"/>
      <c r="G529"/>
      <c r="H529"/>
      <c r="I529"/>
      <c r="J529"/>
      <c r="K529"/>
      <c r="L529"/>
      <c r="M529"/>
    </row>
    <row r="530" spans="5:13" ht="13.5">
      <c r="E530"/>
      <c r="F530"/>
      <c r="G530"/>
      <c r="H530"/>
      <c r="I530"/>
      <c r="J530"/>
      <c r="K530"/>
      <c r="L530"/>
      <c r="M530"/>
    </row>
    <row r="531" ht="13.5">
      <c r="E531"/>
    </row>
    <row r="532" ht="13.5">
      <c r="E532"/>
    </row>
    <row r="533" ht="13.5">
      <c r="E533"/>
    </row>
    <row r="534" ht="13.5">
      <c r="E534"/>
    </row>
    <row r="535" ht="13.5">
      <c r="E535"/>
    </row>
    <row r="536" ht="13.5">
      <c r="E536"/>
    </row>
    <row r="537" ht="13.5">
      <c r="E537"/>
    </row>
    <row r="538" ht="13.5">
      <c r="E538"/>
    </row>
    <row r="539" ht="13.5">
      <c r="E539"/>
    </row>
    <row r="540" ht="13.5">
      <c r="E540"/>
    </row>
    <row r="541" ht="13.5">
      <c r="E541"/>
    </row>
    <row r="542" ht="13.5">
      <c r="E542"/>
    </row>
    <row r="543" ht="13.5">
      <c r="E543"/>
    </row>
    <row r="544" ht="13.5">
      <c r="E544"/>
    </row>
    <row r="545" ht="13.5">
      <c r="E545"/>
    </row>
    <row r="546" ht="13.5">
      <c r="E546"/>
    </row>
    <row r="547" ht="13.5">
      <c r="E547"/>
    </row>
    <row r="548" ht="13.5">
      <c r="E548"/>
    </row>
    <row r="549" ht="13.5">
      <c r="E549"/>
    </row>
    <row r="550" ht="13.5">
      <c r="E550"/>
    </row>
    <row r="551" ht="13.5">
      <c r="E551"/>
    </row>
    <row r="552" ht="13.5">
      <c r="E552"/>
    </row>
    <row r="553" ht="13.5">
      <c r="E553"/>
    </row>
    <row r="554" ht="13.5">
      <c r="E554"/>
    </row>
    <row r="555" ht="13.5">
      <c r="E555"/>
    </row>
    <row r="556" ht="13.5">
      <c r="E556"/>
    </row>
    <row r="557" ht="13.5">
      <c r="E557"/>
    </row>
    <row r="558" ht="13.5">
      <c r="E558"/>
    </row>
    <row r="559" ht="13.5">
      <c r="E559"/>
    </row>
    <row r="560" ht="13.5">
      <c r="E560"/>
    </row>
    <row r="561" ht="13.5">
      <c r="E561"/>
    </row>
    <row r="562" ht="13.5">
      <c r="E562"/>
    </row>
    <row r="563" ht="13.5">
      <c r="E563"/>
    </row>
    <row r="564" ht="13.5">
      <c r="E564"/>
    </row>
    <row r="565" ht="13.5">
      <c r="E565"/>
    </row>
    <row r="566" ht="13.5">
      <c r="E566"/>
    </row>
    <row r="567" ht="13.5">
      <c r="E567"/>
    </row>
    <row r="568" ht="13.5">
      <c r="E568"/>
    </row>
    <row r="569" ht="13.5">
      <c r="E569"/>
    </row>
    <row r="570" ht="13.5">
      <c r="E570"/>
    </row>
    <row r="571" ht="13.5">
      <c r="E571"/>
    </row>
    <row r="572" ht="13.5">
      <c r="E572"/>
    </row>
    <row r="573" ht="13.5">
      <c r="E573"/>
    </row>
    <row r="574" ht="13.5">
      <c r="E574"/>
    </row>
    <row r="575" ht="13.5">
      <c r="E575"/>
    </row>
    <row r="576" ht="13.5">
      <c r="E576"/>
    </row>
    <row r="577" ht="13.5">
      <c r="E577"/>
    </row>
    <row r="578" ht="13.5">
      <c r="E578"/>
    </row>
    <row r="579" ht="13.5">
      <c r="E579"/>
    </row>
    <row r="580" ht="13.5">
      <c r="E580"/>
    </row>
    <row r="581" ht="13.5">
      <c r="E581"/>
    </row>
    <row r="582" ht="13.5">
      <c r="E582"/>
    </row>
    <row r="583" ht="13.5">
      <c r="E583"/>
    </row>
    <row r="584" ht="13.5">
      <c r="E584"/>
    </row>
    <row r="585" ht="13.5">
      <c r="E585"/>
    </row>
    <row r="586" ht="13.5">
      <c r="E586"/>
    </row>
    <row r="587" ht="13.5">
      <c r="E587"/>
    </row>
    <row r="588" ht="13.5">
      <c r="E588"/>
    </row>
    <row r="589" ht="13.5">
      <c r="E589"/>
    </row>
    <row r="590" ht="13.5">
      <c r="E590"/>
    </row>
    <row r="591" ht="13.5">
      <c r="E591"/>
    </row>
    <row r="592" ht="13.5">
      <c r="E592"/>
    </row>
    <row r="593" ht="13.5">
      <c r="E593"/>
    </row>
    <row r="594" ht="13.5">
      <c r="E594"/>
    </row>
    <row r="595" ht="13.5">
      <c r="E595"/>
    </row>
    <row r="596" ht="13.5">
      <c r="E596"/>
    </row>
    <row r="597" ht="13.5">
      <c r="E597"/>
    </row>
    <row r="598" ht="13.5">
      <c r="E598"/>
    </row>
    <row r="599" ht="13.5">
      <c r="E599"/>
    </row>
    <row r="600" ht="13.5">
      <c r="E600"/>
    </row>
    <row r="601" ht="13.5">
      <c r="E601"/>
    </row>
    <row r="602" ht="13.5">
      <c r="E602"/>
    </row>
    <row r="603" ht="13.5">
      <c r="E603"/>
    </row>
    <row r="604" ht="13.5">
      <c r="E604"/>
    </row>
    <row r="605" ht="13.5">
      <c r="E605"/>
    </row>
    <row r="606" ht="13.5">
      <c r="E606"/>
    </row>
    <row r="607" ht="13.5">
      <c r="E607"/>
    </row>
    <row r="608" ht="13.5">
      <c r="E608"/>
    </row>
    <row r="609" ht="13.5">
      <c r="E609"/>
    </row>
    <row r="610" ht="13.5">
      <c r="E610"/>
    </row>
    <row r="611" ht="13.5">
      <c r="E611"/>
    </row>
    <row r="612" ht="13.5">
      <c r="E612"/>
    </row>
    <row r="613" ht="13.5">
      <c r="E613"/>
    </row>
    <row r="614" ht="13.5">
      <c r="E614"/>
    </row>
    <row r="615" ht="13.5">
      <c r="E615"/>
    </row>
    <row r="616" ht="13.5">
      <c r="E616"/>
    </row>
    <row r="617" ht="13.5">
      <c r="E617"/>
    </row>
    <row r="618" ht="13.5">
      <c r="E618"/>
    </row>
    <row r="619" ht="13.5">
      <c r="E619"/>
    </row>
    <row r="620" ht="13.5">
      <c r="E620"/>
    </row>
    <row r="621" ht="13.5">
      <c r="E621"/>
    </row>
    <row r="622" ht="13.5">
      <c r="E622"/>
    </row>
    <row r="623" ht="13.5">
      <c r="E623"/>
    </row>
    <row r="624" ht="13.5">
      <c r="E624"/>
    </row>
  </sheetData>
  <sheetProtection/>
  <protectedRanges>
    <protectedRange sqref="E4:AB60" name="範囲1"/>
    <protectedRange sqref="E1:AB3" name="範囲1_1"/>
  </protectedRanges>
  <mergeCells count="4">
    <mergeCell ref="E1:J1"/>
    <mergeCell ref="K1:P1"/>
    <mergeCell ref="Q1:V1"/>
    <mergeCell ref="W1:AB1"/>
  </mergeCells>
  <dataValidations count="8">
    <dataValidation type="list" allowBlank="1" showInputMessage="1" sqref="E63:AB66">
      <formula1>$F$508:$I$508</formula1>
    </dataValidation>
    <dataValidation type="list" allowBlank="1" showInputMessage="1" sqref="E4:AB12">
      <formula1>$F$502:$R$502</formula1>
    </dataValidation>
    <dataValidation type="list" allowBlank="1" showInputMessage="1" sqref="E14:AB22">
      <formula1>$F$503:$Q$503</formula1>
    </dataValidation>
    <dataValidation type="list" allowBlank="1" showInputMessage="1" sqref="E62:AB62">
      <formula1>$F$507:$P$507</formula1>
    </dataValidation>
    <dataValidation type="list" allowBlank="1" showInputMessage="1" sqref="E24:AB32">
      <formula1>$F$504:$U$504</formula1>
    </dataValidation>
    <dataValidation type="list" allowBlank="1" showInputMessage="1" sqref="E34:AB42">
      <formula1>$F$506:$U$506</formula1>
    </dataValidation>
    <dataValidation type="list" allowBlank="1" showInputMessage="1" sqref="E44:AB52">
      <formula1>$F$505:$U$505</formula1>
    </dataValidation>
    <dataValidation type="list" allowBlank="1" showInputMessage="1" sqref="E54:AB60">
      <formula1>$F$501:$U$501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/>
  <dimension ref="A1:Z501"/>
  <sheetViews>
    <sheetView workbookViewId="0" topLeftCell="A1">
      <pane xSplit="2" ySplit="3" topLeftCell="C4" activePane="bottomRight" state="frozen"/>
      <selection pane="topLeft" activeCell="A1" sqref="A1"/>
      <selection pane="topRight" activeCell="E1" sqref="E1"/>
      <selection pane="bottomLeft" activeCell="A507" sqref="A507:IV507"/>
      <selection pane="bottomRight" activeCell="A1" sqref="A1"/>
    </sheetView>
  </sheetViews>
  <sheetFormatPr defaultColWidth="9.00390625" defaultRowHeight="13.5"/>
  <cols>
    <col min="1" max="1" width="20.625" style="31" customWidth="1"/>
    <col min="2" max="2" width="10.625" style="5" customWidth="1"/>
    <col min="3" max="26" width="4.625" style="1" customWidth="1"/>
    <col min="27" max="16384" width="9.00390625" style="1" customWidth="1"/>
  </cols>
  <sheetData>
    <row r="1" spans="1:26" ht="13.5">
      <c r="A1" s="12" t="str">
        <f>'クエスト一覧表'!A1</f>
        <v>クエスト管理表TypeO-Ver2.04b</v>
      </c>
      <c r="B1"/>
      <c r="C1" s="44" t="str">
        <f>'クエスト一覧表'!G1</f>
        <v>アカウント1</v>
      </c>
      <c r="D1" s="44"/>
      <c r="E1" s="44"/>
      <c r="F1" s="44"/>
      <c r="G1" s="44"/>
      <c r="H1" s="44"/>
      <c r="I1" s="44" t="str">
        <f>'クエスト一覧表'!M1</f>
        <v>アカウント2</v>
      </c>
      <c r="J1" s="44"/>
      <c r="K1" s="44"/>
      <c r="L1" s="44"/>
      <c r="M1" s="44"/>
      <c r="N1" s="44"/>
      <c r="O1" s="44" t="str">
        <f>'クエスト一覧表'!S1</f>
        <v>アカウント3</v>
      </c>
      <c r="P1" s="44"/>
      <c r="Q1" s="44"/>
      <c r="R1" s="44"/>
      <c r="S1" s="44"/>
      <c r="T1" s="44"/>
      <c r="U1" s="44" t="str">
        <f>'クエスト一覧表'!Y1</f>
        <v>アカウント4</v>
      </c>
      <c r="V1" s="44"/>
      <c r="W1" s="44"/>
      <c r="X1" s="44"/>
      <c r="Y1" s="44"/>
      <c r="Z1" s="44"/>
    </row>
    <row r="2" spans="3:26" ht="13.5">
      <c r="C2" s="1" t="str">
        <f>'クエスト一覧表'!G2</f>
        <v>職</v>
      </c>
      <c r="D2" s="1" t="str">
        <f>'クエスト一覧表'!H2</f>
        <v>職</v>
      </c>
      <c r="E2" s="1" t="str">
        <f>'クエスト一覧表'!I2</f>
        <v>職</v>
      </c>
      <c r="F2" s="1" t="str">
        <f>'クエスト一覧表'!J2</f>
        <v>職</v>
      </c>
      <c r="G2" s="1" t="str">
        <f>'クエスト一覧表'!K2</f>
        <v>職</v>
      </c>
      <c r="H2" s="1" t="str">
        <f>'クエスト一覧表'!L2</f>
        <v>職</v>
      </c>
      <c r="I2" s="1" t="str">
        <f>'クエスト一覧表'!M2</f>
        <v>職</v>
      </c>
      <c r="J2" s="1" t="str">
        <f>'クエスト一覧表'!N2</f>
        <v>職</v>
      </c>
      <c r="K2" s="1" t="str">
        <f>'クエスト一覧表'!O2</f>
        <v>職</v>
      </c>
      <c r="L2" s="1" t="str">
        <f>'クエスト一覧表'!P2</f>
        <v>職</v>
      </c>
      <c r="M2" s="1" t="str">
        <f>'クエスト一覧表'!Q2</f>
        <v>職</v>
      </c>
      <c r="N2" s="1" t="str">
        <f>'クエスト一覧表'!R2</f>
        <v>職</v>
      </c>
      <c r="O2" s="1" t="str">
        <f>'クエスト一覧表'!S2</f>
        <v>職</v>
      </c>
      <c r="P2" s="1" t="str">
        <f>'クエスト一覧表'!T2</f>
        <v>職</v>
      </c>
      <c r="Q2" s="1" t="str">
        <f>'クエスト一覧表'!U2</f>
        <v>職</v>
      </c>
      <c r="R2" s="1" t="str">
        <f>'クエスト一覧表'!V2</f>
        <v>職</v>
      </c>
      <c r="S2" s="1" t="str">
        <f>'クエスト一覧表'!W2</f>
        <v>職</v>
      </c>
      <c r="T2" s="1" t="str">
        <f>'クエスト一覧表'!X2</f>
        <v>職</v>
      </c>
      <c r="U2" s="1" t="str">
        <f>'クエスト一覧表'!Y2</f>
        <v>職</v>
      </c>
      <c r="V2" s="1" t="str">
        <f>'クエスト一覧表'!Z2</f>
        <v>職</v>
      </c>
      <c r="W2" s="1" t="str">
        <f>'クエスト一覧表'!AA2</f>
        <v>職</v>
      </c>
      <c r="X2" s="1" t="str">
        <f>'クエスト一覧表'!AB2</f>
        <v>職</v>
      </c>
      <c r="Y2" s="1" t="str">
        <f>'クエスト一覧表'!AC2</f>
        <v>職</v>
      </c>
      <c r="Z2" s="1" t="str">
        <f>'クエスト一覧表'!AD2</f>
        <v>職</v>
      </c>
    </row>
    <row r="3" spans="2:26" ht="13.5">
      <c r="B3" s="24" t="s">
        <v>412</v>
      </c>
      <c r="C3" s="1" t="str">
        <f>'クエスト一覧表'!G3</f>
        <v>Lv</v>
      </c>
      <c r="D3" s="1" t="str">
        <f>'クエスト一覧表'!H3</f>
        <v>Lv</v>
      </c>
      <c r="E3" s="1" t="str">
        <f>'クエスト一覧表'!I3</f>
        <v>Lv</v>
      </c>
      <c r="F3" s="1" t="str">
        <f>'クエスト一覧表'!J3</f>
        <v>Lv</v>
      </c>
      <c r="G3" s="1" t="str">
        <f>'クエスト一覧表'!K3</f>
        <v>Lv</v>
      </c>
      <c r="H3" s="1" t="str">
        <f>'クエスト一覧表'!L3</f>
        <v>Lv</v>
      </c>
      <c r="I3" s="1" t="str">
        <f>'クエスト一覧表'!M3</f>
        <v>Lv</v>
      </c>
      <c r="J3" s="1" t="str">
        <f>'クエスト一覧表'!N3</f>
        <v>Lv</v>
      </c>
      <c r="K3" s="1" t="str">
        <f>'クエスト一覧表'!O3</f>
        <v>Lv</v>
      </c>
      <c r="L3" s="1" t="str">
        <f>'クエスト一覧表'!P3</f>
        <v>Lv</v>
      </c>
      <c r="M3" s="1" t="str">
        <f>'クエスト一覧表'!Q3</f>
        <v>Lv</v>
      </c>
      <c r="N3" s="1" t="str">
        <f>'クエスト一覧表'!R3</f>
        <v>Lv</v>
      </c>
      <c r="O3" s="1" t="str">
        <f>'クエスト一覧表'!S3</f>
        <v>Lv</v>
      </c>
      <c r="P3" s="1" t="str">
        <f>'クエスト一覧表'!T3</f>
        <v>Lv</v>
      </c>
      <c r="Q3" s="1" t="str">
        <f>'クエスト一覧表'!U3</f>
        <v>Lv</v>
      </c>
      <c r="R3" s="1" t="str">
        <f>'クエスト一覧表'!V3</f>
        <v>Lv</v>
      </c>
      <c r="S3" s="1" t="str">
        <f>'クエスト一覧表'!W3</f>
        <v>Lv</v>
      </c>
      <c r="T3" s="1" t="str">
        <f>'クエスト一覧表'!X3</f>
        <v>Lv</v>
      </c>
      <c r="U3" s="1" t="str">
        <f>'クエスト一覧表'!Y3</f>
        <v>Lv</v>
      </c>
      <c r="V3" s="1" t="str">
        <f>'クエスト一覧表'!Z3</f>
        <v>Lv</v>
      </c>
      <c r="W3" s="1" t="str">
        <f>'クエスト一覧表'!AA3</f>
        <v>Lv</v>
      </c>
      <c r="X3" s="1" t="str">
        <f>'クエスト一覧表'!AB3</f>
        <v>Lv</v>
      </c>
      <c r="Y3" s="1" t="str">
        <f>'クエスト一覧表'!AC3</f>
        <v>Lv</v>
      </c>
      <c r="Z3" s="1" t="str">
        <f>'クエスト一覧表'!AD3</f>
        <v>Lv</v>
      </c>
    </row>
    <row r="4" spans="1:26" ht="27">
      <c r="A4" s="25" t="str">
        <f>HYPERLINK("http://quest.rowiki.jp/?Event%2FComodoFiesta2007#aniv2007","怪盗アニバーサリーと
幻のニンジン")</f>
        <v>怪盗アニバーサリーと
幻のニンジン</v>
      </c>
      <c r="B4" s="24" t="s">
        <v>495</v>
      </c>
      <c r="C4" s="1" t="s">
        <v>383</v>
      </c>
      <c r="D4" s="1" t="s">
        <v>383</v>
      </c>
      <c r="E4" s="1" t="s">
        <v>383</v>
      </c>
      <c r="F4" s="1" t="s">
        <v>383</v>
      </c>
      <c r="G4" s="1" t="s">
        <v>383</v>
      </c>
      <c r="H4" s="1" t="s">
        <v>383</v>
      </c>
      <c r="I4" s="1" t="s">
        <v>383</v>
      </c>
      <c r="J4" s="1" t="s">
        <v>383</v>
      </c>
      <c r="K4" s="1" t="s">
        <v>383</v>
      </c>
      <c r="L4" s="1" t="s">
        <v>383</v>
      </c>
      <c r="M4" s="1" t="s">
        <v>383</v>
      </c>
      <c r="N4" s="1" t="s">
        <v>383</v>
      </c>
      <c r="O4" s="1" t="s">
        <v>383</v>
      </c>
      <c r="P4" s="1" t="s">
        <v>383</v>
      </c>
      <c r="Q4" s="1" t="s">
        <v>383</v>
      </c>
      <c r="R4" s="1" t="s">
        <v>383</v>
      </c>
      <c r="S4" s="1" t="s">
        <v>383</v>
      </c>
      <c r="T4" s="1" t="s">
        <v>383</v>
      </c>
      <c r="U4" s="1" t="s">
        <v>383</v>
      </c>
      <c r="V4" s="1" t="s">
        <v>383</v>
      </c>
      <c r="W4" s="1" t="s">
        <v>383</v>
      </c>
      <c r="X4" s="1" t="s">
        <v>383</v>
      </c>
      <c r="Y4" s="1" t="s">
        <v>383</v>
      </c>
      <c r="Z4" s="1" t="s">
        <v>383</v>
      </c>
    </row>
    <row r="5" spans="1:26" ht="13.5">
      <c r="A5" s="25" t="str">
        <f>HYPERLINK("http://quest.rowiki.jp/?Event%2FValentine2008#valentine2008_03","バレンタインは大忙し！")</f>
        <v>バレンタインは大忙し！</v>
      </c>
      <c r="B5" s="24" t="s">
        <v>496</v>
      </c>
      <c r="C5" s="1" t="s">
        <v>383</v>
      </c>
      <c r="D5" s="1" t="s">
        <v>383</v>
      </c>
      <c r="E5" s="1" t="s">
        <v>383</v>
      </c>
      <c r="F5" s="1" t="s">
        <v>383</v>
      </c>
      <c r="G5" s="1" t="s">
        <v>383</v>
      </c>
      <c r="H5" s="1" t="s">
        <v>383</v>
      </c>
      <c r="I5" s="1" t="s">
        <v>383</v>
      </c>
      <c r="J5" s="1" t="s">
        <v>383</v>
      </c>
      <c r="K5" s="1" t="s">
        <v>383</v>
      </c>
      <c r="L5" s="1" t="s">
        <v>383</v>
      </c>
      <c r="M5" s="1" t="s">
        <v>383</v>
      </c>
      <c r="N5" s="1" t="s">
        <v>383</v>
      </c>
      <c r="O5" s="1" t="s">
        <v>383</v>
      </c>
      <c r="P5" s="1" t="s">
        <v>383</v>
      </c>
      <c r="Q5" s="1" t="s">
        <v>383</v>
      </c>
      <c r="R5" s="1" t="s">
        <v>383</v>
      </c>
      <c r="S5" s="1" t="s">
        <v>383</v>
      </c>
      <c r="T5" s="1" t="s">
        <v>383</v>
      </c>
      <c r="U5" s="1" t="s">
        <v>383</v>
      </c>
      <c r="V5" s="1" t="s">
        <v>383</v>
      </c>
      <c r="W5" s="1" t="s">
        <v>383</v>
      </c>
      <c r="X5" s="1" t="s">
        <v>383</v>
      </c>
      <c r="Y5" s="1" t="s">
        <v>383</v>
      </c>
      <c r="Z5" s="1" t="s">
        <v>383</v>
      </c>
    </row>
    <row r="6" spans="1:26" ht="13.5">
      <c r="A6" s="25" t="str">
        <f>HYPERLINK("http://quest.rowiki.jp/?Event%2FValentine2008#valentine2008_03_after","アルバイト")</f>
        <v>アルバイト</v>
      </c>
      <c r="B6" s="24" t="s">
        <v>497</v>
      </c>
      <c r="C6" s="1" t="s">
        <v>383</v>
      </c>
      <c r="D6" s="1" t="s">
        <v>383</v>
      </c>
      <c r="E6" s="1" t="s">
        <v>383</v>
      </c>
      <c r="F6" s="1" t="s">
        <v>383</v>
      </c>
      <c r="G6" s="1" t="s">
        <v>383</v>
      </c>
      <c r="H6" s="1" t="s">
        <v>383</v>
      </c>
      <c r="I6" s="1" t="s">
        <v>383</v>
      </c>
      <c r="J6" s="1" t="s">
        <v>383</v>
      </c>
      <c r="K6" s="1" t="s">
        <v>383</v>
      </c>
      <c r="L6" s="1" t="s">
        <v>383</v>
      </c>
      <c r="M6" s="1" t="s">
        <v>383</v>
      </c>
      <c r="N6" s="1" t="s">
        <v>383</v>
      </c>
      <c r="O6" s="1" t="s">
        <v>383</v>
      </c>
      <c r="P6" s="1" t="s">
        <v>383</v>
      </c>
      <c r="Q6" s="1" t="s">
        <v>383</v>
      </c>
      <c r="R6" s="1" t="s">
        <v>383</v>
      </c>
      <c r="S6" s="1" t="s">
        <v>383</v>
      </c>
      <c r="T6" s="1" t="s">
        <v>383</v>
      </c>
      <c r="U6" s="1" t="s">
        <v>383</v>
      </c>
      <c r="V6" s="1" t="s">
        <v>383</v>
      </c>
      <c r="W6" s="1" t="s">
        <v>383</v>
      </c>
      <c r="X6" s="1" t="s">
        <v>383</v>
      </c>
      <c r="Y6" s="1" t="s">
        <v>383</v>
      </c>
      <c r="Z6" s="1" t="s">
        <v>383</v>
      </c>
    </row>
    <row r="7" spans="1:26" ht="27">
      <c r="A7" s="25" t="str">
        <f>HYPERLINK("http://quest.rowiki.jp/?Event%2FGonryunFestival2008#GonFes_06","怪盗アニバーサリー
～偽怪盗現る?!～")</f>
        <v>怪盗アニバーサリー
～偽怪盗現る?!～</v>
      </c>
      <c r="B7" s="24" t="s">
        <v>498</v>
      </c>
      <c r="C7" s="1" t="s">
        <v>383</v>
      </c>
      <c r="D7" s="1" t="s">
        <v>383</v>
      </c>
      <c r="E7" s="1" t="s">
        <v>383</v>
      </c>
      <c r="F7" s="1" t="s">
        <v>383</v>
      </c>
      <c r="G7" s="1" t="s">
        <v>383</v>
      </c>
      <c r="H7" s="1" t="s">
        <v>383</v>
      </c>
      <c r="I7" s="1" t="s">
        <v>383</v>
      </c>
      <c r="J7" s="1" t="s">
        <v>383</v>
      </c>
      <c r="K7" s="1" t="s">
        <v>383</v>
      </c>
      <c r="L7" s="1" t="s">
        <v>383</v>
      </c>
      <c r="M7" s="1" t="s">
        <v>383</v>
      </c>
      <c r="N7" s="1" t="s">
        <v>383</v>
      </c>
      <c r="O7" s="1" t="s">
        <v>383</v>
      </c>
      <c r="P7" s="1" t="s">
        <v>383</v>
      </c>
      <c r="Q7" s="1" t="s">
        <v>383</v>
      </c>
      <c r="R7" s="1" t="s">
        <v>383</v>
      </c>
      <c r="S7" s="1" t="s">
        <v>383</v>
      </c>
      <c r="T7" s="1" t="s">
        <v>383</v>
      </c>
      <c r="U7" s="1" t="s">
        <v>383</v>
      </c>
      <c r="V7" s="1" t="s">
        <v>383</v>
      </c>
      <c r="W7" s="1" t="s">
        <v>383</v>
      </c>
      <c r="X7" s="1" t="s">
        <v>383</v>
      </c>
      <c r="Y7" s="1" t="s">
        <v>383</v>
      </c>
      <c r="Z7" s="1" t="s">
        <v>383</v>
      </c>
    </row>
    <row r="8" spans="1:26" ht="13.5">
      <c r="A8" s="25" t="str">
        <f>HYPERLINK("http://quest.rowiki.jp/?Event%2Famatsu_spring2009#Amatsu2009_11","あこがれの紅白帽")</f>
        <v>あこがれの紅白帽</v>
      </c>
      <c r="B8" s="24" t="s">
        <v>528</v>
      </c>
      <c r="C8" s="1" t="s">
        <v>383</v>
      </c>
      <c r="D8" s="1" t="s">
        <v>383</v>
      </c>
      <c r="E8" s="1" t="s">
        <v>383</v>
      </c>
      <c r="F8" s="1" t="s">
        <v>383</v>
      </c>
      <c r="G8" s="1" t="s">
        <v>383</v>
      </c>
      <c r="H8" s="1" t="s">
        <v>383</v>
      </c>
      <c r="I8" s="1" t="s">
        <v>383</v>
      </c>
      <c r="J8" s="1" t="s">
        <v>383</v>
      </c>
      <c r="K8" s="1" t="s">
        <v>383</v>
      </c>
      <c r="L8" s="1" t="s">
        <v>383</v>
      </c>
      <c r="M8" s="1" t="s">
        <v>383</v>
      </c>
      <c r="N8" s="1" t="s">
        <v>383</v>
      </c>
      <c r="O8" s="1" t="s">
        <v>383</v>
      </c>
      <c r="P8" s="1" t="s">
        <v>383</v>
      </c>
      <c r="Q8" s="1" t="s">
        <v>383</v>
      </c>
      <c r="R8" s="1" t="s">
        <v>383</v>
      </c>
      <c r="S8" s="1" t="s">
        <v>383</v>
      </c>
      <c r="T8" s="1" t="s">
        <v>383</v>
      </c>
      <c r="U8" s="1" t="s">
        <v>383</v>
      </c>
      <c r="V8" s="1" t="s">
        <v>383</v>
      </c>
      <c r="W8" s="1" t="s">
        <v>383</v>
      </c>
      <c r="X8" s="1" t="s">
        <v>383</v>
      </c>
      <c r="Y8" s="1" t="s">
        <v>383</v>
      </c>
      <c r="Z8" s="1" t="s">
        <v>383</v>
      </c>
    </row>
    <row r="9" spans="1:26" ht="13.5" customHeight="1">
      <c r="A9" s="45" t="str">
        <f>HYPERLINK("http://quest.rowiki.jp/?Event%2FAmatsu_WhiteRabbit#Amatsu_WhiteRabbit_01","天女さまのお悩みを解決
（ｳｻｷﾁ・ｲﾅﾊﾞ・ｳｻｼﾞ
　・ﾋﾟｮﾝﾀ・ｳｻﾋﾟｰ）")</f>
        <v>天女さまのお悩みを解決
（ｳｻｷﾁ・ｲﾅﾊﾞ・ｳｻｼﾞ
　・ﾋﾟｮﾝﾀ・ｳｻﾋﾟｰ）</v>
      </c>
      <c r="B9" s="24" t="s">
        <v>611</v>
      </c>
      <c r="C9" s="1" t="s">
        <v>383</v>
      </c>
      <c r="D9" s="1" t="s">
        <v>383</v>
      </c>
      <c r="E9" s="1" t="s">
        <v>383</v>
      </c>
      <c r="F9" s="1" t="s">
        <v>383</v>
      </c>
      <c r="G9" s="1" t="s">
        <v>383</v>
      </c>
      <c r="H9" s="1" t="s">
        <v>383</v>
      </c>
      <c r="I9" s="1" t="s">
        <v>383</v>
      </c>
      <c r="J9" s="1" t="s">
        <v>383</v>
      </c>
      <c r="K9" s="1" t="s">
        <v>383</v>
      </c>
      <c r="L9" s="1" t="s">
        <v>383</v>
      </c>
      <c r="M9" s="1" t="s">
        <v>383</v>
      </c>
      <c r="N9" s="1" t="s">
        <v>383</v>
      </c>
      <c r="O9" s="1" t="s">
        <v>383</v>
      </c>
      <c r="P9" s="1" t="s">
        <v>383</v>
      </c>
      <c r="Q9" s="1" t="s">
        <v>383</v>
      </c>
      <c r="R9" s="1" t="s">
        <v>383</v>
      </c>
      <c r="S9" s="1" t="s">
        <v>383</v>
      </c>
      <c r="T9" s="1" t="s">
        <v>383</v>
      </c>
      <c r="U9" s="1" t="s">
        <v>383</v>
      </c>
      <c r="V9" s="1" t="s">
        <v>383</v>
      </c>
      <c r="W9" s="1" t="s">
        <v>383</v>
      </c>
      <c r="X9" s="1" t="s">
        <v>383</v>
      </c>
      <c r="Y9" s="1" t="s">
        <v>383</v>
      </c>
      <c r="Z9" s="1" t="s">
        <v>383</v>
      </c>
    </row>
    <row r="10" spans="1:26" ht="13.5">
      <c r="A10" s="45"/>
      <c r="B10" s="24" t="s">
        <v>611</v>
      </c>
      <c r="C10" s="1" t="s">
        <v>383</v>
      </c>
      <c r="D10" s="1" t="s">
        <v>383</v>
      </c>
      <c r="E10" s="1" t="s">
        <v>383</v>
      </c>
      <c r="F10" s="1" t="s">
        <v>383</v>
      </c>
      <c r="G10" s="1" t="s">
        <v>383</v>
      </c>
      <c r="H10" s="1" t="s">
        <v>383</v>
      </c>
      <c r="I10" s="1" t="s">
        <v>383</v>
      </c>
      <c r="J10" s="1" t="s">
        <v>383</v>
      </c>
      <c r="K10" s="1" t="s">
        <v>383</v>
      </c>
      <c r="L10" s="1" t="s">
        <v>383</v>
      </c>
      <c r="M10" s="1" t="s">
        <v>383</v>
      </c>
      <c r="N10" s="1" t="s">
        <v>383</v>
      </c>
      <c r="O10" s="1" t="s">
        <v>383</v>
      </c>
      <c r="P10" s="1" t="s">
        <v>383</v>
      </c>
      <c r="Q10" s="1" t="s">
        <v>383</v>
      </c>
      <c r="R10" s="1" t="s">
        <v>383</v>
      </c>
      <c r="S10" s="1" t="s">
        <v>383</v>
      </c>
      <c r="T10" s="1" t="s">
        <v>383</v>
      </c>
      <c r="U10" s="1" t="s">
        <v>383</v>
      </c>
      <c r="V10" s="1" t="s">
        <v>383</v>
      </c>
      <c r="W10" s="1" t="s">
        <v>383</v>
      </c>
      <c r="X10" s="1" t="s">
        <v>383</v>
      </c>
      <c r="Y10" s="1" t="s">
        <v>383</v>
      </c>
      <c r="Z10" s="1" t="s">
        <v>383</v>
      </c>
    </row>
    <row r="11" spans="1:26" ht="13.5">
      <c r="A11" s="45"/>
      <c r="B11" s="24" t="s">
        <v>612</v>
      </c>
      <c r="C11" s="1" t="s">
        <v>383</v>
      </c>
      <c r="D11" s="1" t="s">
        <v>383</v>
      </c>
      <c r="E11" s="1" t="s">
        <v>383</v>
      </c>
      <c r="F11" s="1" t="s">
        <v>383</v>
      </c>
      <c r="G11" s="1" t="s">
        <v>383</v>
      </c>
      <c r="H11" s="1" t="s">
        <v>383</v>
      </c>
      <c r="I11" s="1" t="s">
        <v>383</v>
      </c>
      <c r="J11" s="1" t="s">
        <v>383</v>
      </c>
      <c r="K11" s="1" t="s">
        <v>383</v>
      </c>
      <c r="L11" s="1" t="s">
        <v>383</v>
      </c>
      <c r="M11" s="1" t="s">
        <v>383</v>
      </c>
      <c r="N11" s="1" t="s">
        <v>383</v>
      </c>
      <c r="O11" s="1" t="s">
        <v>383</v>
      </c>
      <c r="P11" s="1" t="s">
        <v>383</v>
      </c>
      <c r="Q11" s="1" t="s">
        <v>383</v>
      </c>
      <c r="R11" s="1" t="s">
        <v>383</v>
      </c>
      <c r="S11" s="1" t="s">
        <v>383</v>
      </c>
      <c r="T11" s="1" t="s">
        <v>383</v>
      </c>
      <c r="U11" s="1" t="s">
        <v>383</v>
      </c>
      <c r="V11" s="1" t="s">
        <v>383</v>
      </c>
      <c r="W11" s="1" t="s">
        <v>383</v>
      </c>
      <c r="X11" s="1" t="s">
        <v>383</v>
      </c>
      <c r="Y11" s="1" t="s">
        <v>383</v>
      </c>
      <c r="Z11" s="1" t="s">
        <v>383</v>
      </c>
    </row>
    <row r="12" spans="1:26" ht="13.5">
      <c r="A12" s="45"/>
      <c r="B12" s="24" t="s">
        <v>613</v>
      </c>
      <c r="C12" s="1" t="s">
        <v>383</v>
      </c>
      <c r="D12" s="1" t="s">
        <v>383</v>
      </c>
      <c r="E12" s="1" t="s">
        <v>383</v>
      </c>
      <c r="F12" s="1" t="s">
        <v>383</v>
      </c>
      <c r="G12" s="1" t="s">
        <v>383</v>
      </c>
      <c r="H12" s="1" t="s">
        <v>383</v>
      </c>
      <c r="I12" s="1" t="s">
        <v>383</v>
      </c>
      <c r="J12" s="1" t="s">
        <v>383</v>
      </c>
      <c r="K12" s="1" t="s">
        <v>383</v>
      </c>
      <c r="L12" s="1" t="s">
        <v>383</v>
      </c>
      <c r="M12" s="1" t="s">
        <v>383</v>
      </c>
      <c r="N12" s="1" t="s">
        <v>383</v>
      </c>
      <c r="O12" s="1" t="s">
        <v>383</v>
      </c>
      <c r="P12" s="1" t="s">
        <v>383</v>
      </c>
      <c r="Q12" s="1" t="s">
        <v>383</v>
      </c>
      <c r="R12" s="1" t="s">
        <v>383</v>
      </c>
      <c r="S12" s="1" t="s">
        <v>383</v>
      </c>
      <c r="T12" s="1" t="s">
        <v>383</v>
      </c>
      <c r="U12" s="1" t="s">
        <v>383</v>
      </c>
      <c r="V12" s="1" t="s">
        <v>383</v>
      </c>
      <c r="W12" s="1" t="s">
        <v>383</v>
      </c>
      <c r="X12" s="1" t="s">
        <v>383</v>
      </c>
      <c r="Y12" s="1" t="s">
        <v>383</v>
      </c>
      <c r="Z12" s="1" t="s">
        <v>383</v>
      </c>
    </row>
    <row r="13" spans="1:26" ht="13.5">
      <c r="A13" s="45"/>
      <c r="B13" s="24" t="s">
        <v>612</v>
      </c>
      <c r="C13" s="1" t="s">
        <v>383</v>
      </c>
      <c r="D13" s="1" t="s">
        <v>383</v>
      </c>
      <c r="E13" s="1" t="s">
        <v>383</v>
      </c>
      <c r="F13" s="1" t="s">
        <v>383</v>
      </c>
      <c r="G13" s="1" t="s">
        <v>383</v>
      </c>
      <c r="H13" s="1" t="s">
        <v>383</v>
      </c>
      <c r="I13" s="1" t="s">
        <v>383</v>
      </c>
      <c r="J13" s="1" t="s">
        <v>383</v>
      </c>
      <c r="K13" s="1" t="s">
        <v>383</v>
      </c>
      <c r="L13" s="1" t="s">
        <v>383</v>
      </c>
      <c r="M13" s="1" t="s">
        <v>383</v>
      </c>
      <c r="N13" s="1" t="s">
        <v>383</v>
      </c>
      <c r="O13" s="1" t="s">
        <v>383</v>
      </c>
      <c r="P13" s="1" t="s">
        <v>383</v>
      </c>
      <c r="Q13" s="1" t="s">
        <v>383</v>
      </c>
      <c r="R13" s="1" t="s">
        <v>383</v>
      </c>
      <c r="S13" s="1" t="s">
        <v>383</v>
      </c>
      <c r="T13" s="1" t="s">
        <v>383</v>
      </c>
      <c r="U13" s="1" t="s">
        <v>383</v>
      </c>
      <c r="V13" s="1" t="s">
        <v>383</v>
      </c>
      <c r="W13" s="1" t="s">
        <v>383</v>
      </c>
      <c r="X13" s="1" t="s">
        <v>383</v>
      </c>
      <c r="Y13" s="1" t="s">
        <v>383</v>
      </c>
      <c r="Z13" s="1" t="s">
        <v>383</v>
      </c>
    </row>
    <row r="14" spans="1:26" ht="27">
      <c r="A14" s="25" t="str">
        <f>HYPERLINK("http://quest.rowiki.jp/?Event%2FHalloween2009#Halloween2009_01","キューブマスクを
GETしよう！")</f>
        <v>キューブマスクを
GETしよう！</v>
      </c>
      <c r="B14" s="24" t="s">
        <v>620</v>
      </c>
      <c r="C14" s="1" t="s">
        <v>383</v>
      </c>
      <c r="D14" s="1" t="s">
        <v>383</v>
      </c>
      <c r="E14" s="1" t="s">
        <v>383</v>
      </c>
      <c r="F14" s="1" t="s">
        <v>383</v>
      </c>
      <c r="G14" s="1" t="s">
        <v>383</v>
      </c>
      <c r="H14" s="1" t="s">
        <v>383</v>
      </c>
      <c r="I14" s="1" t="s">
        <v>383</v>
      </c>
      <c r="J14" s="1" t="s">
        <v>383</v>
      </c>
      <c r="K14" s="1" t="s">
        <v>383</v>
      </c>
      <c r="L14" s="1" t="s">
        <v>383</v>
      </c>
      <c r="M14" s="1" t="s">
        <v>383</v>
      </c>
      <c r="N14" s="1" t="s">
        <v>383</v>
      </c>
      <c r="O14" s="1" t="s">
        <v>383</v>
      </c>
      <c r="P14" s="1" t="s">
        <v>383</v>
      </c>
      <c r="Q14" s="1" t="s">
        <v>383</v>
      </c>
      <c r="R14" s="1" t="s">
        <v>383</v>
      </c>
      <c r="S14" s="1" t="s">
        <v>383</v>
      </c>
      <c r="T14" s="1" t="s">
        <v>383</v>
      </c>
      <c r="U14" s="1" t="s">
        <v>383</v>
      </c>
      <c r="V14" s="1" t="s">
        <v>383</v>
      </c>
      <c r="W14" s="1" t="s">
        <v>383</v>
      </c>
      <c r="X14" s="1" t="s">
        <v>383</v>
      </c>
      <c r="Y14" s="1" t="s">
        <v>383</v>
      </c>
      <c r="Z14" s="1" t="s">
        <v>383</v>
      </c>
    </row>
    <row r="15" spans="1:26" ht="27">
      <c r="A15" s="25" t="str">
        <f>HYPERLINK("http://quest.rowiki.jp/?Event%2FRyujinFestival#RyuFes_Aniv","怪盗アニバーサリー
～消えた迷探偵～")</f>
        <v>怪盗アニバーサリー
～消えた迷探偵～</v>
      </c>
      <c r="B15" s="24" t="s">
        <v>759</v>
      </c>
      <c r="C15" s="1" t="s">
        <v>383</v>
      </c>
      <c r="D15" s="1" t="s">
        <v>383</v>
      </c>
      <c r="E15" s="1" t="s">
        <v>383</v>
      </c>
      <c r="F15" s="1" t="s">
        <v>383</v>
      </c>
      <c r="G15" s="1" t="s">
        <v>383</v>
      </c>
      <c r="H15" s="1" t="s">
        <v>383</v>
      </c>
      <c r="I15" s="1" t="s">
        <v>383</v>
      </c>
      <c r="J15" s="1" t="s">
        <v>383</v>
      </c>
      <c r="K15" s="1" t="s">
        <v>383</v>
      </c>
      <c r="L15" s="1" t="s">
        <v>383</v>
      </c>
      <c r="M15" s="1" t="s">
        <v>383</v>
      </c>
      <c r="N15" s="1" t="s">
        <v>383</v>
      </c>
      <c r="O15" s="1" t="s">
        <v>383</v>
      </c>
      <c r="P15" s="1" t="s">
        <v>383</v>
      </c>
      <c r="Q15" s="1" t="s">
        <v>383</v>
      </c>
      <c r="R15" s="1" t="s">
        <v>383</v>
      </c>
      <c r="S15" s="1" t="s">
        <v>383</v>
      </c>
      <c r="T15" s="1" t="s">
        <v>383</v>
      </c>
      <c r="U15" s="1" t="s">
        <v>383</v>
      </c>
      <c r="V15" s="1" t="s">
        <v>383</v>
      </c>
      <c r="W15" s="1" t="s">
        <v>383</v>
      </c>
      <c r="X15" s="1" t="s">
        <v>383</v>
      </c>
      <c r="Y15" s="1" t="s">
        <v>383</v>
      </c>
      <c r="Z15" s="1" t="s">
        <v>383</v>
      </c>
    </row>
    <row r="16" spans="1:26" ht="27">
      <c r="A16" s="25" t="str">
        <f>HYPERLINK("http://quest.rowiki.jp/?Event%2FXmas2009#Xmas09_quest01","サンタクロースに
なりたい男")</f>
        <v>サンタクロースに
なりたい男</v>
      </c>
      <c r="B16" s="6" t="s">
        <v>760</v>
      </c>
      <c r="C16" s="1" t="s">
        <v>383</v>
      </c>
      <c r="D16" s="1" t="s">
        <v>383</v>
      </c>
      <c r="E16" s="1" t="s">
        <v>383</v>
      </c>
      <c r="F16" s="1" t="s">
        <v>383</v>
      </c>
      <c r="G16" s="1" t="s">
        <v>383</v>
      </c>
      <c r="H16" s="1" t="s">
        <v>383</v>
      </c>
      <c r="I16" s="1" t="s">
        <v>383</v>
      </c>
      <c r="J16" s="1" t="s">
        <v>383</v>
      </c>
      <c r="K16" s="1" t="s">
        <v>383</v>
      </c>
      <c r="L16" s="1" t="s">
        <v>383</v>
      </c>
      <c r="M16" s="1" t="s">
        <v>383</v>
      </c>
      <c r="N16" s="1" t="s">
        <v>383</v>
      </c>
      <c r="O16" s="1" t="s">
        <v>383</v>
      </c>
      <c r="P16" s="1" t="s">
        <v>383</v>
      </c>
      <c r="Q16" s="1" t="s">
        <v>383</v>
      </c>
      <c r="R16" s="1" t="s">
        <v>383</v>
      </c>
      <c r="S16" s="1" t="s">
        <v>383</v>
      </c>
      <c r="T16" s="1" t="s">
        <v>383</v>
      </c>
      <c r="U16" s="1" t="s">
        <v>383</v>
      </c>
      <c r="V16" s="1" t="s">
        <v>383</v>
      </c>
      <c r="W16" s="1" t="s">
        <v>383</v>
      </c>
      <c r="X16" s="1" t="s">
        <v>383</v>
      </c>
      <c r="Y16" s="1" t="s">
        <v>383</v>
      </c>
      <c r="Z16" s="1" t="s">
        <v>383</v>
      </c>
    </row>
    <row r="17" spans="1:26" ht="13.5">
      <c r="A17" s="25" t="str">
        <f>HYPERLINK("http://quest.rowiki.jp/?Event%2FAmatsuNewYearFestival2010#Amatsu2010_02","アマツ橙初詣")</f>
        <v>アマツ橙初詣</v>
      </c>
      <c r="B17" s="24" t="s">
        <v>761</v>
      </c>
      <c r="C17" s="1" t="s">
        <v>383</v>
      </c>
      <c r="D17" s="1" t="s">
        <v>383</v>
      </c>
      <c r="E17" s="1" t="s">
        <v>383</v>
      </c>
      <c r="F17" s="1" t="s">
        <v>383</v>
      </c>
      <c r="G17" s="1" t="s">
        <v>383</v>
      </c>
      <c r="H17" s="1" t="s">
        <v>383</v>
      </c>
      <c r="I17" s="1" t="s">
        <v>383</v>
      </c>
      <c r="J17" s="1" t="s">
        <v>383</v>
      </c>
      <c r="K17" s="1" t="s">
        <v>383</v>
      </c>
      <c r="L17" s="1" t="s">
        <v>383</v>
      </c>
      <c r="M17" s="1" t="s">
        <v>383</v>
      </c>
      <c r="N17" s="1" t="s">
        <v>383</v>
      </c>
      <c r="O17" s="1" t="s">
        <v>383</v>
      </c>
      <c r="P17" s="1" t="s">
        <v>383</v>
      </c>
      <c r="Q17" s="1" t="s">
        <v>383</v>
      </c>
      <c r="R17" s="1" t="s">
        <v>383</v>
      </c>
      <c r="S17" s="1" t="s">
        <v>383</v>
      </c>
      <c r="T17" s="1" t="s">
        <v>383</v>
      </c>
      <c r="U17" s="1" t="s">
        <v>383</v>
      </c>
      <c r="V17" s="1" t="s">
        <v>383</v>
      </c>
      <c r="W17" s="1" t="s">
        <v>383</v>
      </c>
      <c r="X17" s="1" t="s">
        <v>383</v>
      </c>
      <c r="Y17" s="1" t="s">
        <v>383</v>
      </c>
      <c r="Z17" s="1" t="s">
        <v>383</v>
      </c>
    </row>
    <row r="18" spans="1:26" ht="13.5">
      <c r="A18" s="25" t="str">
        <f>HYPERLINK("http://quest.rowiki.jp/?Event%2FAmatsuNewYearFestival2010#Amatsu2010_03","干支ちからくらべ")</f>
        <v>干支ちからくらべ</v>
      </c>
      <c r="B18" s="24" t="s">
        <v>762</v>
      </c>
      <c r="C18" s="1" t="s">
        <v>383</v>
      </c>
      <c r="D18" s="1" t="s">
        <v>383</v>
      </c>
      <c r="E18" s="1" t="s">
        <v>383</v>
      </c>
      <c r="F18" s="1" t="s">
        <v>383</v>
      </c>
      <c r="G18" s="1" t="s">
        <v>383</v>
      </c>
      <c r="H18" s="1" t="s">
        <v>383</v>
      </c>
      <c r="I18" s="1" t="s">
        <v>383</v>
      </c>
      <c r="J18" s="1" t="s">
        <v>383</v>
      </c>
      <c r="K18" s="1" t="s">
        <v>383</v>
      </c>
      <c r="L18" s="1" t="s">
        <v>383</v>
      </c>
      <c r="M18" s="1" t="s">
        <v>383</v>
      </c>
      <c r="N18" s="1" t="s">
        <v>383</v>
      </c>
      <c r="O18" s="1" t="s">
        <v>383</v>
      </c>
      <c r="P18" s="1" t="s">
        <v>383</v>
      </c>
      <c r="Q18" s="1" t="s">
        <v>383</v>
      </c>
      <c r="R18" s="1" t="s">
        <v>383</v>
      </c>
      <c r="S18" s="1" t="s">
        <v>383</v>
      </c>
      <c r="T18" s="1" t="s">
        <v>383</v>
      </c>
      <c r="U18" s="1" t="s">
        <v>383</v>
      </c>
      <c r="V18" s="1" t="s">
        <v>383</v>
      </c>
      <c r="W18" s="1" t="s">
        <v>383</v>
      </c>
      <c r="X18" s="1" t="s">
        <v>383</v>
      </c>
      <c r="Y18" s="1" t="s">
        <v>383</v>
      </c>
      <c r="Z18" s="1" t="s">
        <v>383</v>
      </c>
    </row>
    <row r="19" spans="1:26" ht="13.5">
      <c r="A19" s="25" t="str">
        <f>HYPERLINK("http://quest.rowiki.jp/?Event/Valentine2010","工場のアルバイト")</f>
        <v>工場のアルバイト</v>
      </c>
      <c r="B19" s="24" t="s">
        <v>856</v>
      </c>
      <c r="C19" s="1" t="s">
        <v>383</v>
      </c>
      <c r="D19" s="1" t="s">
        <v>383</v>
      </c>
      <c r="E19" s="1" t="s">
        <v>383</v>
      </c>
      <c r="F19" s="1" t="s">
        <v>383</v>
      </c>
      <c r="G19" s="1" t="s">
        <v>383</v>
      </c>
      <c r="H19" s="1" t="s">
        <v>383</v>
      </c>
      <c r="I19" s="1" t="s">
        <v>383</v>
      </c>
      <c r="J19" s="1" t="s">
        <v>383</v>
      </c>
      <c r="K19" s="1" t="s">
        <v>383</v>
      </c>
      <c r="L19" s="1" t="s">
        <v>383</v>
      </c>
      <c r="M19" s="1" t="s">
        <v>383</v>
      </c>
      <c r="N19" s="1" t="s">
        <v>383</v>
      </c>
      <c r="O19" s="1" t="s">
        <v>383</v>
      </c>
      <c r="P19" s="1" t="s">
        <v>383</v>
      </c>
      <c r="Q19" s="1" t="s">
        <v>383</v>
      </c>
      <c r="R19" s="1" t="s">
        <v>383</v>
      </c>
      <c r="S19" s="1" t="s">
        <v>383</v>
      </c>
      <c r="T19" s="1" t="s">
        <v>383</v>
      </c>
      <c r="U19" s="1" t="s">
        <v>383</v>
      </c>
      <c r="V19" s="1" t="s">
        <v>383</v>
      </c>
      <c r="W19" s="1" t="s">
        <v>383</v>
      </c>
      <c r="X19" s="1" t="s">
        <v>383</v>
      </c>
      <c r="Y19" s="1" t="s">
        <v>383</v>
      </c>
      <c r="Z19" s="1" t="s">
        <v>383</v>
      </c>
    </row>
    <row r="20" spans="1:26" ht="13.5">
      <c r="A20" s="25" t="str">
        <f>HYPERLINK("http://quest.rowiki.jp/?Event/Valentine2010#valentine2010_yuri","ユリの想い")</f>
        <v>ユリの想い</v>
      </c>
      <c r="B20" s="24" t="s">
        <v>868</v>
      </c>
      <c r="C20" s="1" t="s">
        <v>383</v>
      </c>
      <c r="D20" s="1" t="s">
        <v>383</v>
      </c>
      <c r="E20" s="1" t="s">
        <v>383</v>
      </c>
      <c r="F20" s="1" t="s">
        <v>383</v>
      </c>
      <c r="G20" s="1" t="s">
        <v>383</v>
      </c>
      <c r="H20" s="1" t="s">
        <v>383</v>
      </c>
      <c r="I20" s="1" t="s">
        <v>383</v>
      </c>
      <c r="J20" s="1" t="s">
        <v>383</v>
      </c>
      <c r="K20" s="1" t="s">
        <v>383</v>
      </c>
      <c r="L20" s="1" t="s">
        <v>383</v>
      </c>
      <c r="M20" s="1" t="s">
        <v>383</v>
      </c>
      <c r="N20" s="1" t="s">
        <v>383</v>
      </c>
      <c r="O20" s="1" t="s">
        <v>383</v>
      </c>
      <c r="P20" s="1" t="s">
        <v>383</v>
      </c>
      <c r="Q20" s="1" t="s">
        <v>383</v>
      </c>
      <c r="R20" s="1" t="s">
        <v>383</v>
      </c>
      <c r="S20" s="1" t="s">
        <v>383</v>
      </c>
      <c r="T20" s="1" t="s">
        <v>383</v>
      </c>
      <c r="U20" s="1" t="s">
        <v>383</v>
      </c>
      <c r="V20" s="1" t="s">
        <v>383</v>
      </c>
      <c r="W20" s="1" t="s">
        <v>383</v>
      </c>
      <c r="X20" s="1" t="s">
        <v>383</v>
      </c>
      <c r="Y20" s="1" t="s">
        <v>383</v>
      </c>
      <c r="Z20" s="1" t="s">
        <v>383</v>
      </c>
    </row>
    <row r="21" spans="1:2" ht="13.5">
      <c r="A21" s="45" t="str">
        <f>HYPERLINK("http://quest.rowiki.jp/?Event/amatsu_spring2010#Amatsu2010_02","殿様からの指令?
アマツ実行委員長の悩み
(依頼1～3)")</f>
        <v>殿様からの指令?
アマツ実行委員長の悩み
(依頼1～3)</v>
      </c>
      <c r="B21" s="24" t="s">
        <v>883</v>
      </c>
    </row>
    <row r="22" spans="1:2" ht="13.5">
      <c r="A22" s="46"/>
      <c r="B22" s="24" t="s">
        <v>868</v>
      </c>
    </row>
    <row r="23" spans="1:2" ht="13.5">
      <c r="A23" s="46"/>
      <c r="B23" s="24" t="s">
        <v>884</v>
      </c>
    </row>
    <row r="24" spans="1:2" ht="13.5">
      <c r="A24" s="32"/>
      <c r="B24" s="23"/>
    </row>
    <row r="25" spans="1:2" ht="13.5">
      <c r="A25" s="32"/>
      <c r="B25" s="23"/>
    </row>
    <row r="26" spans="1:2" ht="13.5">
      <c r="A26" s="32"/>
      <c r="B26" s="23"/>
    </row>
    <row r="27" spans="1:2" ht="13.5">
      <c r="A27" s="32"/>
      <c r="B27" s="23"/>
    </row>
    <row r="28" spans="1:2" ht="13.5">
      <c r="A28" s="32"/>
      <c r="B28" s="23"/>
    </row>
    <row r="29" spans="1:2" ht="13.5">
      <c r="A29" s="32"/>
      <c r="B29" s="23"/>
    </row>
    <row r="30" spans="1:2" ht="13.5">
      <c r="A30" s="32"/>
      <c r="B30" s="23"/>
    </row>
    <row r="31" spans="1:2" ht="13.5">
      <c r="A31" s="32"/>
      <c r="B31" s="23"/>
    </row>
    <row r="32" spans="1:2" ht="13.5">
      <c r="A32" s="32"/>
      <c r="B32" s="23"/>
    </row>
    <row r="501" spans="3:5" ht="13.5">
      <c r="C501" s="1" t="s">
        <v>505</v>
      </c>
      <c r="D501" s="1" t="s">
        <v>112</v>
      </c>
      <c r="E501" s="1" t="s">
        <v>494</v>
      </c>
    </row>
  </sheetData>
  <sheetProtection/>
  <protectedRanges>
    <protectedRange sqref="C1:Z3" name="範囲1_1"/>
  </protectedRanges>
  <mergeCells count="6">
    <mergeCell ref="A21:A23"/>
    <mergeCell ref="U1:Z1"/>
    <mergeCell ref="A9:A13"/>
    <mergeCell ref="C1:H1"/>
    <mergeCell ref="I1:N1"/>
    <mergeCell ref="O1:T1"/>
  </mergeCells>
  <dataValidations count="1">
    <dataValidation type="list" allowBlank="1" showInputMessage="1" sqref="C4:Z23">
      <formula1>$D$501:$E$501</formula1>
    </dataValidation>
  </dataValidation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N4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4.125" style="10" customWidth="1"/>
    <col min="2" max="2" width="7.125" style="0" customWidth="1"/>
    <col min="3" max="3" width="18.625" style="10" customWidth="1"/>
    <col min="4" max="4" width="6.00390625" style="1" customWidth="1"/>
    <col min="5" max="5" width="16.50390625" style="10" customWidth="1"/>
    <col min="6" max="6" width="6.75390625" style="0" customWidth="1"/>
    <col min="7" max="7" width="14.00390625" style="10" customWidth="1"/>
    <col min="8" max="8" width="6.125" style="1" customWidth="1"/>
    <col min="9" max="9" width="20.125" style="10" customWidth="1"/>
  </cols>
  <sheetData>
    <row r="1" ht="13.5">
      <c r="A1" s="13" t="str">
        <f>'クエスト一覧表'!A1</f>
        <v>クエスト管理表TypeO-Ver2.04b</v>
      </c>
    </row>
    <row r="2" spans="1:3" ht="27">
      <c r="A2" s="36" t="s">
        <v>800</v>
      </c>
      <c r="B2" s="1" t="s">
        <v>801</v>
      </c>
      <c r="C2" s="36" t="s">
        <v>802</v>
      </c>
    </row>
    <row r="3" spans="1:3" ht="13.5">
      <c r="A3" s="36"/>
      <c r="B3" s="1"/>
      <c r="C3" s="36"/>
    </row>
    <row r="4" spans="1:3" ht="13.5">
      <c r="A4" s="36" t="s">
        <v>803</v>
      </c>
      <c r="B4" s="1" t="s">
        <v>458</v>
      </c>
      <c r="C4" s="36" t="s">
        <v>804</v>
      </c>
    </row>
    <row r="5" spans="1:3" ht="13.5">
      <c r="A5" s="36"/>
      <c r="B5" s="1"/>
      <c r="C5" s="36"/>
    </row>
    <row r="6" spans="1:3" ht="27">
      <c r="A6" s="36" t="s">
        <v>805</v>
      </c>
      <c r="B6" s="1" t="s">
        <v>806</v>
      </c>
      <c r="C6" s="36" t="s">
        <v>807</v>
      </c>
    </row>
    <row r="7" ht="13.5">
      <c r="A7" s="13"/>
    </row>
    <row r="8" spans="1:3" ht="13.5">
      <c r="A8" s="9" t="s">
        <v>453</v>
      </c>
      <c r="B8" s="1" t="s">
        <v>454</v>
      </c>
      <c r="C8" s="9" t="s">
        <v>455</v>
      </c>
    </row>
    <row r="9" spans="1:3" ht="13.5">
      <c r="A9" s="9"/>
      <c r="B9" s="1"/>
      <c r="C9" s="9"/>
    </row>
    <row r="10" spans="1:3" ht="13.5">
      <c r="A10" s="9" t="s">
        <v>456</v>
      </c>
      <c r="B10" s="1" t="s">
        <v>457</v>
      </c>
      <c r="C10" s="9" t="s">
        <v>121</v>
      </c>
    </row>
    <row r="11" spans="1:3" ht="13.5">
      <c r="A11" s="9"/>
      <c r="B11" s="1"/>
      <c r="C11" s="9"/>
    </row>
    <row r="12" spans="1:9" ht="13.5">
      <c r="A12" s="9" t="s">
        <v>506</v>
      </c>
      <c r="B12" s="1" t="s">
        <v>861</v>
      </c>
      <c r="C12" s="9" t="s">
        <v>507</v>
      </c>
      <c r="D12" s="1" t="s">
        <v>861</v>
      </c>
      <c r="E12" s="9" t="s">
        <v>512</v>
      </c>
      <c r="F12" s="1" t="s">
        <v>513</v>
      </c>
      <c r="G12" s="10" t="s">
        <v>484</v>
      </c>
      <c r="H12" s="1" t="s">
        <v>513</v>
      </c>
      <c r="I12" s="9" t="s">
        <v>514</v>
      </c>
    </row>
    <row r="13" spans="1:9" ht="13.5">
      <c r="A13" s="9" t="s">
        <v>178</v>
      </c>
      <c r="B13" s="1" t="s">
        <v>808</v>
      </c>
      <c r="C13" s="9" t="s">
        <v>177</v>
      </c>
      <c r="D13" s="1" t="s">
        <v>862</v>
      </c>
      <c r="H13" s="10"/>
      <c r="I13" s="8"/>
    </row>
    <row r="15" spans="1:3" ht="13.5">
      <c r="A15" s="9" t="s">
        <v>5</v>
      </c>
      <c r="B15" s="1" t="s">
        <v>863</v>
      </c>
      <c r="C15" s="9" t="s">
        <v>485</v>
      </c>
    </row>
    <row r="17" spans="1:3" ht="27">
      <c r="A17" s="9" t="s">
        <v>809</v>
      </c>
      <c r="B17" t="s">
        <v>810</v>
      </c>
      <c r="C17" s="25" t="s">
        <v>515</v>
      </c>
    </row>
    <row r="18" spans="1:3" ht="13.5">
      <c r="A18" s="9"/>
      <c r="B18" t="s">
        <v>525</v>
      </c>
      <c r="C18" s="9" t="s">
        <v>665</v>
      </c>
    </row>
    <row r="19" spans="1:2" ht="27">
      <c r="A19" s="36" t="s">
        <v>811</v>
      </c>
      <c r="B19" s="39" t="s">
        <v>812</v>
      </c>
    </row>
    <row r="21" spans="1:3" ht="13.5">
      <c r="A21" s="9" t="s">
        <v>14</v>
      </c>
      <c r="B21" s="1" t="s">
        <v>863</v>
      </c>
      <c r="C21" s="9" t="s">
        <v>813</v>
      </c>
    </row>
    <row r="22" spans="1:3" ht="13.5">
      <c r="A22" s="9"/>
      <c r="B22" s="1"/>
      <c r="C22" s="9"/>
    </row>
    <row r="23" spans="1:7" ht="13.5">
      <c r="A23" s="9" t="s">
        <v>171</v>
      </c>
      <c r="B23" s="1" t="s">
        <v>173</v>
      </c>
      <c r="C23" s="9" t="s">
        <v>459</v>
      </c>
      <c r="D23" s="11" t="s">
        <v>176</v>
      </c>
      <c r="E23" s="9" t="s">
        <v>0</v>
      </c>
      <c r="F23" t="s">
        <v>461</v>
      </c>
      <c r="G23" s="9" t="s">
        <v>516</v>
      </c>
    </row>
    <row r="24" spans="3:6" ht="13.5">
      <c r="C24" s="9" t="s">
        <v>175</v>
      </c>
      <c r="D24" s="11" t="s">
        <v>462</v>
      </c>
      <c r="E24" s="9" t="s">
        <v>517</v>
      </c>
      <c r="F24" t="s">
        <v>518</v>
      </c>
    </row>
    <row r="25" spans="4:6" ht="13.5">
      <c r="D25" s="11" t="s">
        <v>519</v>
      </c>
      <c r="E25" s="9" t="s">
        <v>332</v>
      </c>
      <c r="F25" t="s">
        <v>520</v>
      </c>
    </row>
    <row r="27" spans="1:9" ht="13.5">
      <c r="A27" s="9" t="s">
        <v>487</v>
      </c>
      <c r="B27" s="1" t="s">
        <v>521</v>
      </c>
      <c r="C27" s="9" t="s">
        <v>4</v>
      </c>
      <c r="D27" s="1" t="s">
        <v>863</v>
      </c>
      <c r="E27" s="9" t="s">
        <v>522</v>
      </c>
      <c r="F27" t="s">
        <v>523</v>
      </c>
      <c r="G27" s="9" t="s">
        <v>3</v>
      </c>
      <c r="H27" s="1" t="s">
        <v>458</v>
      </c>
      <c r="I27" s="9" t="s">
        <v>524</v>
      </c>
    </row>
    <row r="28" spans="1:8" ht="13.5">
      <c r="A28" s="9" t="s">
        <v>488</v>
      </c>
      <c r="B28" s="1" t="s">
        <v>814</v>
      </c>
      <c r="F28" t="s">
        <v>525</v>
      </c>
      <c r="G28" s="9" t="s">
        <v>526</v>
      </c>
      <c r="H28" s="11"/>
    </row>
    <row r="29" spans="5:8" ht="13.5">
      <c r="E29" s="9" t="s">
        <v>1</v>
      </c>
      <c r="F29" t="s">
        <v>464</v>
      </c>
      <c r="H29" s="11"/>
    </row>
    <row r="31" spans="1:5" ht="13.5">
      <c r="A31" s="9" t="s">
        <v>172</v>
      </c>
      <c r="B31" s="1" t="s">
        <v>465</v>
      </c>
      <c r="C31" s="9" t="s">
        <v>527</v>
      </c>
      <c r="D31" s="1" t="s">
        <v>466</v>
      </c>
      <c r="E31" s="9" t="s">
        <v>491</v>
      </c>
    </row>
    <row r="32" spans="3:4" ht="13.5">
      <c r="C32" s="9" t="s">
        <v>174</v>
      </c>
      <c r="D32" s="1" t="s">
        <v>814</v>
      </c>
    </row>
    <row r="34" spans="1:3" ht="13.5">
      <c r="A34" s="9" t="s">
        <v>815</v>
      </c>
      <c r="B34" s="1" t="s">
        <v>861</v>
      </c>
      <c r="C34" s="9" t="s">
        <v>492</v>
      </c>
    </row>
    <row r="35" spans="1:3" ht="13.5">
      <c r="A35" s="9"/>
      <c r="B35" s="1" t="s">
        <v>816</v>
      </c>
      <c r="C35" s="9" t="s">
        <v>817</v>
      </c>
    </row>
    <row r="36" spans="1:3" ht="13.5">
      <c r="A36" s="9"/>
      <c r="B36" s="1" t="s">
        <v>818</v>
      </c>
      <c r="C36" s="9" t="s">
        <v>819</v>
      </c>
    </row>
    <row r="37" ht="13.5">
      <c r="C37" s="9"/>
    </row>
    <row r="38" spans="1:3" ht="13.5">
      <c r="A38" s="10" t="s">
        <v>444</v>
      </c>
      <c r="B38" s="1" t="s">
        <v>469</v>
      </c>
      <c r="C38" s="10" t="s">
        <v>386</v>
      </c>
    </row>
    <row r="39" ht="13.5">
      <c r="D39" s="11"/>
    </row>
    <row r="40" spans="1:8" ht="13.5">
      <c r="A40" s="10" t="s">
        <v>533</v>
      </c>
      <c r="B40" s="1" t="s">
        <v>861</v>
      </c>
      <c r="C40" s="10" t="s">
        <v>544</v>
      </c>
      <c r="D40" s="1" t="s">
        <v>861</v>
      </c>
      <c r="E40" s="10" t="s">
        <v>592</v>
      </c>
      <c r="F40" s="47" t="s">
        <v>820</v>
      </c>
      <c r="G40" s="47"/>
      <c r="H40" s="11" t="s">
        <v>640</v>
      </c>
    </row>
    <row r="41" spans="2:8" ht="13.5">
      <c r="B41" s="1" t="s">
        <v>593</v>
      </c>
      <c r="C41" s="10" t="s">
        <v>540</v>
      </c>
      <c r="D41" s="1" t="s">
        <v>821</v>
      </c>
      <c r="E41" s="1" t="s">
        <v>641</v>
      </c>
      <c r="H41" s="34" t="s">
        <v>864</v>
      </c>
    </row>
    <row r="42" spans="2:9" ht="13.5">
      <c r="B42" s="1" t="s">
        <v>865</v>
      </c>
      <c r="C42" s="10" t="s">
        <v>547</v>
      </c>
      <c r="D42" s="1" t="s">
        <v>822</v>
      </c>
      <c r="E42" s="10" t="s">
        <v>642</v>
      </c>
      <c r="F42" s="1" t="s">
        <v>823</v>
      </c>
      <c r="G42" s="10" t="s">
        <v>644</v>
      </c>
      <c r="H42" s="11" t="s">
        <v>645</v>
      </c>
      <c r="I42" s="10" t="s">
        <v>646</v>
      </c>
    </row>
    <row r="43" spans="2:9" ht="13.5">
      <c r="B43" s="1" t="s">
        <v>865</v>
      </c>
      <c r="C43" s="10" t="s">
        <v>594</v>
      </c>
      <c r="D43" s="1" t="s">
        <v>824</v>
      </c>
      <c r="E43" s="35"/>
      <c r="F43" s="1" t="s">
        <v>825</v>
      </c>
      <c r="G43" s="10" t="s">
        <v>826</v>
      </c>
      <c r="H43" s="11" t="s">
        <v>827</v>
      </c>
      <c r="I43" s="10" t="s">
        <v>751</v>
      </c>
    </row>
    <row r="44" spans="2:9" ht="27" customHeight="1">
      <c r="B44" s="1" t="s">
        <v>828</v>
      </c>
      <c r="C44" s="10" t="s">
        <v>643</v>
      </c>
      <c r="F44" s="1" t="s">
        <v>829</v>
      </c>
      <c r="G44" s="36" t="s">
        <v>830</v>
      </c>
      <c r="H44" s="11" t="s">
        <v>831</v>
      </c>
      <c r="I44" s="10" t="s">
        <v>648</v>
      </c>
    </row>
    <row r="45" spans="2:9" ht="27">
      <c r="B45" s="1" t="s">
        <v>647</v>
      </c>
      <c r="C45" s="10" t="s">
        <v>580</v>
      </c>
      <c r="F45" s="1" t="s">
        <v>832</v>
      </c>
      <c r="G45" s="36" t="s">
        <v>833</v>
      </c>
      <c r="H45" s="11" t="s">
        <v>834</v>
      </c>
      <c r="I45" s="10" t="s">
        <v>650</v>
      </c>
    </row>
    <row r="46" spans="2:9" ht="13.5">
      <c r="B46" s="1" t="s">
        <v>865</v>
      </c>
      <c r="C46" s="10" t="s">
        <v>553</v>
      </c>
      <c r="F46" s="1" t="s">
        <v>595</v>
      </c>
      <c r="G46" s="10" t="s">
        <v>835</v>
      </c>
      <c r="H46" t="s">
        <v>649</v>
      </c>
      <c r="I46" s="10" t="s">
        <v>836</v>
      </c>
    </row>
    <row r="47" spans="2:3" ht="13.5">
      <c r="B47" s="1" t="s">
        <v>595</v>
      </c>
      <c r="C47" s="10" t="s">
        <v>557</v>
      </c>
    </row>
    <row r="49" spans="1:14" ht="13.5">
      <c r="A49" s="10" t="s">
        <v>866</v>
      </c>
      <c r="B49" s="1" t="s">
        <v>173</v>
      </c>
      <c r="C49" s="10" t="s">
        <v>867</v>
      </c>
      <c r="F49" s="1"/>
      <c r="H49" s="10"/>
      <c r="I49"/>
      <c r="J49" s="10"/>
      <c r="K49" s="10"/>
      <c r="L49" s="1"/>
      <c r="M49" s="10"/>
      <c r="N49" s="10"/>
    </row>
  </sheetData>
  <mergeCells count="1">
    <mergeCell ref="F40:G40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5"/>
  <dimension ref="A1:I92"/>
  <sheetViews>
    <sheetView zoomScale="75" zoomScaleNormal="75" workbookViewId="0" topLeftCell="A1">
      <pane ySplit="1" topLeftCell="BM50" activePane="bottomLeft" state="frozen"/>
      <selection pane="topLeft" activeCell="A1" sqref="A1"/>
      <selection pane="bottomLeft" activeCell="D69" sqref="D69"/>
    </sheetView>
  </sheetViews>
  <sheetFormatPr defaultColWidth="9.00390625" defaultRowHeight="13.5"/>
  <cols>
    <col min="1" max="1" width="15.625" style="0" customWidth="1"/>
    <col min="2" max="2" width="12.875" style="0" customWidth="1"/>
    <col min="3" max="3" width="24.75390625" style="11" customWidth="1"/>
    <col min="4" max="4" width="14.625" style="1" customWidth="1"/>
    <col min="5" max="5" width="17.25390625" style="0" customWidth="1"/>
  </cols>
  <sheetData>
    <row r="1" spans="1:6" s="18" customFormat="1" ht="14.25">
      <c r="A1" s="18" t="s">
        <v>214</v>
      </c>
      <c r="C1" s="18" t="s">
        <v>367</v>
      </c>
      <c r="D1" s="18" t="s">
        <v>71</v>
      </c>
      <c r="E1" s="18" t="s">
        <v>651</v>
      </c>
      <c r="F1" s="18" t="s">
        <v>216</v>
      </c>
    </row>
    <row r="2" spans="1:6" ht="13.5">
      <c r="A2" t="s">
        <v>368</v>
      </c>
      <c r="B2" t="s">
        <v>369</v>
      </c>
      <c r="C2" s="11" t="s">
        <v>652</v>
      </c>
      <c r="D2" s="1" t="s">
        <v>653</v>
      </c>
      <c r="E2" t="s">
        <v>228</v>
      </c>
      <c r="F2" t="s">
        <v>654</v>
      </c>
    </row>
    <row r="3" spans="3:6" ht="13.5">
      <c r="C3" s="11" t="s">
        <v>1</v>
      </c>
      <c r="D3" s="1" t="s">
        <v>463</v>
      </c>
      <c r="E3" t="s">
        <v>240</v>
      </c>
      <c r="F3" t="s">
        <v>655</v>
      </c>
    </row>
    <row r="4" spans="3:6" ht="13.5">
      <c r="C4" s="11" t="s">
        <v>490</v>
      </c>
      <c r="D4" s="1" t="s">
        <v>438</v>
      </c>
      <c r="E4" t="s">
        <v>656</v>
      </c>
      <c r="F4" t="s">
        <v>303</v>
      </c>
    </row>
    <row r="5" spans="3:6" ht="13.5">
      <c r="C5" s="11" t="s">
        <v>170</v>
      </c>
      <c r="D5" s="1" t="s">
        <v>657</v>
      </c>
      <c r="E5" t="s">
        <v>304</v>
      </c>
      <c r="F5" t="s">
        <v>305</v>
      </c>
    </row>
    <row r="6" spans="3:6" ht="13.5">
      <c r="C6" s="11" t="s">
        <v>491</v>
      </c>
      <c r="D6" s="1" t="s">
        <v>471</v>
      </c>
      <c r="E6" t="s">
        <v>306</v>
      </c>
      <c r="F6" t="s">
        <v>307</v>
      </c>
    </row>
    <row r="7" spans="3:6" ht="13.5">
      <c r="C7" s="11" t="s">
        <v>386</v>
      </c>
      <c r="D7" s="1" t="s">
        <v>470</v>
      </c>
      <c r="E7" t="s">
        <v>408</v>
      </c>
      <c r="F7" t="s">
        <v>405</v>
      </c>
    </row>
    <row r="8" spans="3:6" ht="13.5">
      <c r="C8" s="11" t="s">
        <v>560</v>
      </c>
      <c r="D8" s="1" t="s">
        <v>561</v>
      </c>
      <c r="E8" t="s">
        <v>536</v>
      </c>
      <c r="F8" t="s">
        <v>562</v>
      </c>
    </row>
    <row r="9" spans="2:6" ht="13.5">
      <c r="B9" t="s">
        <v>563</v>
      </c>
      <c r="C9" s="11" t="s">
        <v>8</v>
      </c>
      <c r="D9" s="1" t="s">
        <v>426</v>
      </c>
      <c r="E9" t="s">
        <v>658</v>
      </c>
      <c r="F9" t="s">
        <v>308</v>
      </c>
    </row>
    <row r="10" spans="3:6" ht="13.5">
      <c r="C10" s="11" t="s">
        <v>370</v>
      </c>
      <c r="D10" s="1" t="s">
        <v>472</v>
      </c>
      <c r="E10" t="s">
        <v>309</v>
      </c>
      <c r="F10" t="s">
        <v>310</v>
      </c>
    </row>
    <row r="11" spans="3:6" ht="13.5">
      <c r="C11" s="11" t="s">
        <v>659</v>
      </c>
      <c r="D11" s="1" t="s">
        <v>419</v>
      </c>
      <c r="E11" t="s">
        <v>660</v>
      </c>
      <c r="F11" t="s">
        <v>311</v>
      </c>
    </row>
    <row r="12" spans="2:9" ht="27">
      <c r="B12" t="s">
        <v>371</v>
      </c>
      <c r="C12" s="29" t="s">
        <v>564</v>
      </c>
      <c r="D12" s="19" t="s">
        <v>565</v>
      </c>
      <c r="E12" s="20" t="s">
        <v>661</v>
      </c>
      <c r="F12" s="20" t="s">
        <v>312</v>
      </c>
      <c r="G12" s="20"/>
      <c r="H12" s="20"/>
      <c r="I12" s="20"/>
    </row>
    <row r="13" spans="3:6" ht="13.5">
      <c r="C13" s="11" t="s">
        <v>473</v>
      </c>
      <c r="D13" s="1" t="s">
        <v>566</v>
      </c>
      <c r="E13" t="s">
        <v>662</v>
      </c>
      <c r="F13" t="s">
        <v>313</v>
      </c>
    </row>
    <row r="14" spans="3:6" ht="13.5">
      <c r="C14" s="11" t="s">
        <v>499</v>
      </c>
      <c r="D14" s="1" t="s">
        <v>432</v>
      </c>
      <c r="E14" t="s">
        <v>314</v>
      </c>
      <c r="F14" t="s">
        <v>315</v>
      </c>
    </row>
    <row r="15" spans="3:6" ht="13.5">
      <c r="C15" s="11" t="s">
        <v>397</v>
      </c>
      <c r="D15" s="1" t="s">
        <v>468</v>
      </c>
      <c r="E15" t="s">
        <v>410</v>
      </c>
      <c r="F15" t="s">
        <v>411</v>
      </c>
    </row>
    <row r="16" spans="3:6" ht="13.5">
      <c r="C16" s="11" t="s">
        <v>385</v>
      </c>
      <c r="D16" s="1" t="s">
        <v>442</v>
      </c>
      <c r="E16" t="s">
        <v>663</v>
      </c>
      <c r="F16" t="s">
        <v>396</v>
      </c>
    </row>
    <row r="17" spans="2:6" ht="13.5">
      <c r="B17" t="s">
        <v>664</v>
      </c>
      <c r="C17" s="48" t="s">
        <v>665</v>
      </c>
      <c r="D17" s="1" t="s">
        <v>757</v>
      </c>
      <c r="E17" s="48" t="s">
        <v>667</v>
      </c>
      <c r="F17" t="s">
        <v>668</v>
      </c>
    </row>
    <row r="18" spans="3:5" ht="13.5">
      <c r="C18" s="48"/>
      <c r="D18" s="1" t="s">
        <v>755</v>
      </c>
      <c r="E18" s="48"/>
    </row>
    <row r="19" spans="3:5" ht="13.5">
      <c r="C19" s="48"/>
      <c r="D19" s="1" t="s">
        <v>666</v>
      </c>
      <c r="E19" s="48"/>
    </row>
    <row r="20" spans="3:5" ht="13.5">
      <c r="C20" s="48"/>
      <c r="D20" s="1" t="s">
        <v>669</v>
      </c>
      <c r="E20" s="48"/>
    </row>
    <row r="21" spans="3:5" ht="13.5">
      <c r="C21" s="48"/>
      <c r="D21" s="1" t="s">
        <v>756</v>
      </c>
      <c r="E21" s="48"/>
    </row>
    <row r="22" spans="2:6" ht="13.5">
      <c r="B22" t="s">
        <v>567</v>
      </c>
      <c r="C22" s="11" t="s">
        <v>568</v>
      </c>
      <c r="D22" s="1" t="s">
        <v>561</v>
      </c>
      <c r="E22" t="s">
        <v>670</v>
      </c>
      <c r="F22" t="s">
        <v>569</v>
      </c>
    </row>
    <row r="23" spans="1:6" ht="13.5">
      <c r="A23" t="s">
        <v>570</v>
      </c>
      <c r="B23" t="s">
        <v>571</v>
      </c>
      <c r="C23" s="11" t="s">
        <v>671</v>
      </c>
      <c r="D23" s="1" t="s">
        <v>672</v>
      </c>
      <c r="E23" t="s">
        <v>673</v>
      </c>
      <c r="F23" t="s">
        <v>316</v>
      </c>
    </row>
    <row r="24" spans="2:6" ht="13.5">
      <c r="B24" t="s">
        <v>474</v>
      </c>
      <c r="C24" s="11" t="s">
        <v>317</v>
      </c>
      <c r="D24" s="1" t="s">
        <v>424</v>
      </c>
      <c r="E24" t="s">
        <v>674</v>
      </c>
      <c r="F24" t="s">
        <v>318</v>
      </c>
    </row>
    <row r="25" spans="3:6" ht="13.5">
      <c r="C25" s="11" t="s">
        <v>319</v>
      </c>
      <c r="D25" s="1" t="s">
        <v>431</v>
      </c>
      <c r="E25" t="s">
        <v>675</v>
      </c>
      <c r="F25" t="s">
        <v>320</v>
      </c>
    </row>
    <row r="26" spans="3:6" ht="13.5">
      <c r="C26" s="11" t="s">
        <v>676</v>
      </c>
      <c r="D26" s="1" t="s">
        <v>677</v>
      </c>
      <c r="E26" t="s">
        <v>0</v>
      </c>
      <c r="F26" t="s">
        <v>321</v>
      </c>
    </row>
    <row r="27" spans="2:6" ht="13.5">
      <c r="B27" t="s">
        <v>372</v>
      </c>
      <c r="C27" s="11" t="s">
        <v>322</v>
      </c>
      <c r="D27" s="1" t="s">
        <v>421</v>
      </c>
      <c r="E27" t="s">
        <v>678</v>
      </c>
      <c r="F27" t="s">
        <v>323</v>
      </c>
    </row>
    <row r="28" spans="3:6" ht="13.5">
      <c r="C28" s="11" t="s">
        <v>7</v>
      </c>
      <c r="D28" s="1" t="s">
        <v>422</v>
      </c>
      <c r="E28" t="s">
        <v>679</v>
      </c>
      <c r="F28" t="s">
        <v>324</v>
      </c>
    </row>
    <row r="29" spans="3:6" ht="13.5">
      <c r="C29" s="11" t="s">
        <v>500</v>
      </c>
      <c r="D29" s="1" t="s">
        <v>432</v>
      </c>
      <c r="E29" t="s">
        <v>680</v>
      </c>
      <c r="F29" t="s">
        <v>325</v>
      </c>
    </row>
    <row r="30" spans="2:6" ht="13.5">
      <c r="B30" t="s">
        <v>373</v>
      </c>
      <c r="C30" s="11" t="s">
        <v>326</v>
      </c>
      <c r="D30" s="1" t="s">
        <v>421</v>
      </c>
      <c r="E30" t="s">
        <v>681</v>
      </c>
      <c r="F30" t="s">
        <v>327</v>
      </c>
    </row>
    <row r="31" spans="3:6" ht="13.5">
      <c r="C31" s="11" t="s">
        <v>374</v>
      </c>
      <c r="D31" s="1" t="s">
        <v>423</v>
      </c>
      <c r="E31" t="s">
        <v>682</v>
      </c>
      <c r="F31" t="s">
        <v>328</v>
      </c>
    </row>
    <row r="32" spans="2:6" ht="13.5">
      <c r="B32" t="s">
        <v>375</v>
      </c>
      <c r="C32" s="11" t="s">
        <v>0</v>
      </c>
      <c r="D32" s="1" t="s">
        <v>460</v>
      </c>
      <c r="E32" t="s">
        <v>376</v>
      </c>
      <c r="F32" t="s">
        <v>329</v>
      </c>
    </row>
    <row r="33" spans="3:6" ht="13.5">
      <c r="C33" s="11" t="s">
        <v>330</v>
      </c>
      <c r="D33" s="1" t="s">
        <v>424</v>
      </c>
      <c r="E33" t="s">
        <v>377</v>
      </c>
      <c r="F33" t="s">
        <v>331</v>
      </c>
    </row>
    <row r="34" spans="3:6" ht="13.5">
      <c r="C34" s="11" t="s">
        <v>332</v>
      </c>
      <c r="D34" s="1" t="s">
        <v>475</v>
      </c>
      <c r="E34" t="s">
        <v>314</v>
      </c>
      <c r="F34" t="s">
        <v>333</v>
      </c>
    </row>
    <row r="35" spans="3:6" ht="13.5">
      <c r="C35" s="49" t="s">
        <v>572</v>
      </c>
      <c r="D35" s="1" t="s">
        <v>427</v>
      </c>
      <c r="E35" s="48" t="s">
        <v>683</v>
      </c>
      <c r="F35" t="s">
        <v>334</v>
      </c>
    </row>
    <row r="36" spans="3:6" ht="13.5">
      <c r="C36" s="48"/>
      <c r="D36" s="1" t="s">
        <v>428</v>
      </c>
      <c r="E36" s="48"/>
      <c r="F36" t="s">
        <v>406</v>
      </c>
    </row>
    <row r="37" spans="3:5" ht="13.5">
      <c r="C37" s="48"/>
      <c r="D37" s="1" t="s">
        <v>429</v>
      </c>
      <c r="E37" s="48"/>
    </row>
    <row r="38" spans="3:6" ht="13.5">
      <c r="C38" s="48" t="s">
        <v>684</v>
      </c>
      <c r="D38" s="1" t="s">
        <v>432</v>
      </c>
      <c r="E38" s="48" t="s">
        <v>685</v>
      </c>
      <c r="F38" t="s">
        <v>335</v>
      </c>
    </row>
    <row r="39" spans="3:5" ht="13.5">
      <c r="C39" s="48"/>
      <c r="D39" s="1" t="s">
        <v>476</v>
      </c>
      <c r="E39" s="48"/>
    </row>
    <row r="40" spans="2:6" ht="13.5">
      <c r="B40" t="s">
        <v>378</v>
      </c>
      <c r="C40" s="11" t="s">
        <v>501</v>
      </c>
      <c r="D40" s="1" t="s">
        <v>433</v>
      </c>
      <c r="E40" t="s">
        <v>686</v>
      </c>
      <c r="F40" t="s">
        <v>336</v>
      </c>
    </row>
    <row r="41" spans="3:6" ht="13.5">
      <c r="C41" s="11" t="s">
        <v>486</v>
      </c>
      <c r="D41" s="1" t="s">
        <v>434</v>
      </c>
      <c r="E41" t="s">
        <v>687</v>
      </c>
      <c r="F41" t="s">
        <v>337</v>
      </c>
    </row>
    <row r="42" spans="3:6" ht="13.5">
      <c r="C42" s="11" t="s">
        <v>15</v>
      </c>
      <c r="D42" s="1" t="s">
        <v>435</v>
      </c>
      <c r="E42" t="s">
        <v>688</v>
      </c>
      <c r="F42" t="s">
        <v>338</v>
      </c>
    </row>
    <row r="43" spans="3:6" ht="13.5">
      <c r="C43" s="11" t="s">
        <v>14</v>
      </c>
      <c r="D43" s="1" t="s">
        <v>435</v>
      </c>
      <c r="E43" t="s">
        <v>314</v>
      </c>
      <c r="F43" t="s">
        <v>339</v>
      </c>
    </row>
    <row r="44" spans="3:6" ht="13.5">
      <c r="C44" s="11" t="s">
        <v>502</v>
      </c>
      <c r="D44" s="1" t="s">
        <v>435</v>
      </c>
      <c r="E44" t="s">
        <v>689</v>
      </c>
      <c r="F44" t="s">
        <v>340</v>
      </c>
    </row>
    <row r="45" spans="1:6" ht="13.5">
      <c r="A45" t="s">
        <v>379</v>
      </c>
      <c r="B45" t="s">
        <v>380</v>
      </c>
      <c r="C45" s="11" t="s">
        <v>690</v>
      </c>
      <c r="D45" s="1" t="s">
        <v>393</v>
      </c>
      <c r="E45" t="s">
        <v>314</v>
      </c>
      <c r="F45" t="s">
        <v>341</v>
      </c>
    </row>
    <row r="46" spans="3:6" ht="13.5">
      <c r="C46" s="11" t="s">
        <v>489</v>
      </c>
      <c r="D46" s="1" t="s">
        <v>432</v>
      </c>
      <c r="E46" t="s">
        <v>691</v>
      </c>
      <c r="F46" t="s">
        <v>342</v>
      </c>
    </row>
    <row r="47" spans="3:6" ht="13.5">
      <c r="C47" s="11" t="s">
        <v>488</v>
      </c>
      <c r="D47" s="1" t="s">
        <v>437</v>
      </c>
      <c r="E47" t="s">
        <v>343</v>
      </c>
      <c r="F47" t="s">
        <v>344</v>
      </c>
    </row>
    <row r="48" spans="3:6" ht="13.5">
      <c r="C48" s="11" t="s">
        <v>692</v>
      </c>
      <c r="D48" s="1" t="s">
        <v>436</v>
      </c>
      <c r="E48" s="48" t="s">
        <v>345</v>
      </c>
      <c r="F48" t="s">
        <v>346</v>
      </c>
    </row>
    <row r="49" spans="3:5" ht="13.5">
      <c r="C49" s="11" t="s">
        <v>4</v>
      </c>
      <c r="D49" s="1" t="s">
        <v>431</v>
      </c>
      <c r="E49" s="48"/>
    </row>
    <row r="50" spans="3:5" ht="13.5">
      <c r="C50" s="11" t="s">
        <v>347</v>
      </c>
      <c r="D50" s="1" t="s">
        <v>437</v>
      </c>
      <c r="E50" s="48"/>
    </row>
    <row r="51" spans="3:5" ht="13.5">
      <c r="C51" s="11" t="s">
        <v>503</v>
      </c>
      <c r="D51" s="1" t="s">
        <v>573</v>
      </c>
      <c r="E51" s="48"/>
    </row>
    <row r="52" spans="3:6" ht="13.5">
      <c r="C52" s="11" t="s">
        <v>504</v>
      </c>
      <c r="D52" s="1" t="s">
        <v>574</v>
      </c>
      <c r="E52" s="48" t="s">
        <v>348</v>
      </c>
      <c r="F52" t="s">
        <v>349</v>
      </c>
    </row>
    <row r="53" spans="3:5" ht="13.5">
      <c r="C53" s="11" t="s">
        <v>575</v>
      </c>
      <c r="D53" s="1" t="s">
        <v>433</v>
      </c>
      <c r="E53" s="48"/>
    </row>
    <row r="54" spans="2:6" ht="13.5">
      <c r="B54" t="s">
        <v>576</v>
      </c>
      <c r="C54" s="11" t="s">
        <v>522</v>
      </c>
      <c r="D54" s="1" t="s">
        <v>441</v>
      </c>
      <c r="E54" t="s">
        <v>350</v>
      </c>
      <c r="F54" t="s">
        <v>351</v>
      </c>
    </row>
    <row r="55" spans="3:6" ht="13.5">
      <c r="C55" s="11" t="s">
        <v>352</v>
      </c>
      <c r="D55" s="1" t="s">
        <v>439</v>
      </c>
      <c r="E55" t="s">
        <v>353</v>
      </c>
      <c r="F55" t="s">
        <v>354</v>
      </c>
    </row>
    <row r="56" spans="3:6" ht="13.5">
      <c r="C56" s="11" t="s">
        <v>6</v>
      </c>
      <c r="D56" s="1" t="s">
        <v>440</v>
      </c>
      <c r="E56" t="s">
        <v>693</v>
      </c>
      <c r="F56" t="s">
        <v>355</v>
      </c>
    </row>
    <row r="57" spans="2:6" ht="13.5">
      <c r="B57" t="s">
        <v>356</v>
      </c>
      <c r="C57" s="11" t="s">
        <v>694</v>
      </c>
      <c r="D57" s="1" t="s">
        <v>695</v>
      </c>
      <c r="E57" t="s">
        <v>696</v>
      </c>
      <c r="F57" t="s">
        <v>357</v>
      </c>
    </row>
    <row r="58" spans="1:6" ht="13.5">
      <c r="A58" t="s">
        <v>5</v>
      </c>
      <c r="B58" t="s">
        <v>212</v>
      </c>
      <c r="C58" s="11" t="s">
        <v>5</v>
      </c>
      <c r="D58" s="1" t="s">
        <v>697</v>
      </c>
      <c r="E58" s="11" t="s">
        <v>698</v>
      </c>
      <c r="F58" s="11" t="s">
        <v>609</v>
      </c>
    </row>
    <row r="59" spans="2:6" ht="13.5">
      <c r="B59" t="s">
        <v>213</v>
      </c>
      <c r="C59" s="11" t="s">
        <v>485</v>
      </c>
      <c r="D59" s="1" t="s">
        <v>699</v>
      </c>
      <c r="E59" s="11" t="s">
        <v>700</v>
      </c>
      <c r="F59" s="11" t="s">
        <v>610</v>
      </c>
    </row>
    <row r="60" spans="1:6" ht="13.5">
      <c r="A60" t="s">
        <v>358</v>
      </c>
      <c r="B60" t="s">
        <v>359</v>
      </c>
      <c r="C60" s="11" t="s">
        <v>701</v>
      </c>
      <c r="D60" s="1" t="s">
        <v>672</v>
      </c>
      <c r="E60" t="s">
        <v>702</v>
      </c>
      <c r="F60" t="s">
        <v>360</v>
      </c>
    </row>
    <row r="61" spans="3:6" ht="13.5">
      <c r="C61" s="11" t="s">
        <v>703</v>
      </c>
      <c r="D61" s="1" t="s">
        <v>704</v>
      </c>
      <c r="E61" t="s">
        <v>705</v>
      </c>
      <c r="F61" t="s">
        <v>706</v>
      </c>
    </row>
    <row r="62" spans="3:6" ht="13.5">
      <c r="C62" s="28" t="s">
        <v>484</v>
      </c>
      <c r="D62" s="1" t="s">
        <v>477</v>
      </c>
      <c r="E62" t="s">
        <v>707</v>
      </c>
      <c r="F62" t="s">
        <v>478</v>
      </c>
    </row>
    <row r="63" spans="1:6" ht="13.5">
      <c r="A63" t="s">
        <v>479</v>
      </c>
      <c r="B63" t="s">
        <v>361</v>
      </c>
      <c r="C63" s="11" t="s">
        <v>13</v>
      </c>
      <c r="D63" s="1" t="s">
        <v>558</v>
      </c>
      <c r="E63" t="s">
        <v>708</v>
      </c>
      <c r="F63" t="s">
        <v>362</v>
      </c>
    </row>
    <row r="64" spans="3:6" ht="13.5">
      <c r="C64" s="11" t="s">
        <v>455</v>
      </c>
      <c r="D64" s="1" t="s">
        <v>709</v>
      </c>
      <c r="E64" t="s">
        <v>710</v>
      </c>
      <c r="F64" t="s">
        <v>363</v>
      </c>
    </row>
    <row r="65" spans="2:6" ht="13.5">
      <c r="B65" t="s">
        <v>381</v>
      </c>
      <c r="C65" s="11" t="s">
        <v>121</v>
      </c>
      <c r="D65" s="1" t="s">
        <v>480</v>
      </c>
      <c r="E65" t="s">
        <v>711</v>
      </c>
      <c r="F65" t="s">
        <v>364</v>
      </c>
    </row>
    <row r="66" spans="2:6" ht="13.5">
      <c r="B66" t="s">
        <v>382</v>
      </c>
      <c r="C66" s="11" t="s">
        <v>493</v>
      </c>
      <c r="D66" s="1" t="s">
        <v>577</v>
      </c>
      <c r="E66" t="s">
        <v>60</v>
      </c>
      <c r="F66" t="s">
        <v>365</v>
      </c>
    </row>
    <row r="67" spans="3:6" ht="13.5">
      <c r="C67" s="11" t="s">
        <v>492</v>
      </c>
      <c r="D67" s="1" t="s">
        <v>467</v>
      </c>
      <c r="E67" t="s">
        <v>712</v>
      </c>
      <c r="F67" t="s">
        <v>366</v>
      </c>
    </row>
    <row r="68" spans="2:6" ht="13.5">
      <c r="B68" t="s">
        <v>869</v>
      </c>
      <c r="C68" s="11" t="s">
        <v>870</v>
      </c>
      <c r="D68" s="1" t="s">
        <v>871</v>
      </c>
      <c r="E68" t="s">
        <v>870</v>
      </c>
      <c r="F68" t="s">
        <v>872</v>
      </c>
    </row>
    <row r="69" spans="3:6" ht="13.5">
      <c r="C69" s="11" t="s">
        <v>881</v>
      </c>
      <c r="D69" s="1" t="s">
        <v>886</v>
      </c>
      <c r="E69" t="s">
        <v>873</v>
      </c>
      <c r="F69" t="s">
        <v>874</v>
      </c>
    </row>
    <row r="70" spans="3:6" ht="13.5">
      <c r="C70" s="11" t="s">
        <v>867</v>
      </c>
      <c r="D70" s="1" t="s">
        <v>875</v>
      </c>
      <c r="E70" t="s">
        <v>876</v>
      </c>
      <c r="F70" t="s">
        <v>877</v>
      </c>
    </row>
    <row r="71" spans="3:6" ht="13.5">
      <c r="C71" s="11" t="s">
        <v>882</v>
      </c>
      <c r="D71" s="1" t="s">
        <v>878</v>
      </c>
      <c r="E71" t="s">
        <v>879</v>
      </c>
      <c r="F71" t="s">
        <v>880</v>
      </c>
    </row>
    <row r="72" spans="1:6" ht="13.5">
      <c r="A72" t="s">
        <v>481</v>
      </c>
      <c r="B72" t="s">
        <v>481</v>
      </c>
      <c r="C72" s="11" t="s">
        <v>713</v>
      </c>
      <c r="D72" s="1" t="s">
        <v>714</v>
      </c>
      <c r="E72" t="s">
        <v>715</v>
      </c>
      <c r="F72" t="s">
        <v>716</v>
      </c>
    </row>
    <row r="73" spans="3:6" ht="13.5">
      <c r="C73" s="11" t="s">
        <v>717</v>
      </c>
      <c r="D73" s="1" t="s">
        <v>718</v>
      </c>
      <c r="E73" t="s">
        <v>482</v>
      </c>
      <c r="F73" t="s">
        <v>483</v>
      </c>
    </row>
    <row r="74" spans="3:6" ht="13.5">
      <c r="C74" s="11" t="s">
        <v>719</v>
      </c>
      <c r="D74" s="1" t="s">
        <v>720</v>
      </c>
      <c r="E74" t="s">
        <v>721</v>
      </c>
      <c r="F74" t="s">
        <v>722</v>
      </c>
    </row>
    <row r="75" spans="3:6" ht="13.5">
      <c r="C75" s="11" t="s">
        <v>723</v>
      </c>
      <c r="D75" s="1" t="s">
        <v>724</v>
      </c>
      <c r="E75" t="s">
        <v>510</v>
      </c>
      <c r="F75" t="s">
        <v>511</v>
      </c>
    </row>
    <row r="76" spans="1:6" ht="13.5">
      <c r="A76" t="s">
        <v>533</v>
      </c>
      <c r="B76" t="s">
        <v>555</v>
      </c>
      <c r="C76" s="11" t="s">
        <v>540</v>
      </c>
      <c r="D76" s="1" t="s">
        <v>541</v>
      </c>
      <c r="E76" t="s">
        <v>543</v>
      </c>
      <c r="F76" t="s">
        <v>578</v>
      </c>
    </row>
    <row r="77" spans="3:6" ht="13.5">
      <c r="C77" s="11" t="s">
        <v>544</v>
      </c>
      <c r="D77" s="1" t="s">
        <v>596</v>
      </c>
      <c r="E77" t="s">
        <v>725</v>
      </c>
      <c r="F77" t="s">
        <v>579</v>
      </c>
    </row>
    <row r="78" spans="3:6" ht="13.5">
      <c r="C78" s="11" t="s">
        <v>580</v>
      </c>
      <c r="D78" s="1" t="s">
        <v>581</v>
      </c>
      <c r="E78" t="s">
        <v>726</v>
      </c>
      <c r="F78" t="s">
        <v>582</v>
      </c>
    </row>
    <row r="79" spans="3:6" ht="13.5">
      <c r="C79" s="48" t="s">
        <v>547</v>
      </c>
      <c r="D79" s="1" t="s">
        <v>548</v>
      </c>
      <c r="E79" s="48" t="s">
        <v>727</v>
      </c>
      <c r="F79" t="s">
        <v>597</v>
      </c>
    </row>
    <row r="80" spans="3:5" ht="13.5">
      <c r="C80" s="48"/>
      <c r="D80" s="1" t="s">
        <v>598</v>
      </c>
      <c r="E80" s="48"/>
    </row>
    <row r="81" spans="3:6" ht="13.5">
      <c r="C81" s="11" t="s">
        <v>599</v>
      </c>
      <c r="D81" s="1" t="s">
        <v>728</v>
      </c>
      <c r="E81" t="s">
        <v>729</v>
      </c>
      <c r="F81" t="s">
        <v>600</v>
      </c>
    </row>
    <row r="82" spans="3:6" ht="13.5">
      <c r="C82" s="11" t="s">
        <v>601</v>
      </c>
      <c r="D82" s="1" t="s">
        <v>549</v>
      </c>
      <c r="E82" t="s">
        <v>730</v>
      </c>
      <c r="F82" t="s">
        <v>583</v>
      </c>
    </row>
    <row r="83" spans="3:6" ht="13.5">
      <c r="C83" s="11" t="s">
        <v>592</v>
      </c>
      <c r="D83" s="1" t="s">
        <v>552</v>
      </c>
      <c r="E83" t="s">
        <v>731</v>
      </c>
      <c r="F83" t="s">
        <v>602</v>
      </c>
    </row>
    <row r="84" spans="3:6" ht="13.5">
      <c r="C84" s="11" t="s">
        <v>553</v>
      </c>
      <c r="D84" s="1" t="s">
        <v>554</v>
      </c>
      <c r="E84" s="44" t="s">
        <v>584</v>
      </c>
      <c r="F84" t="s">
        <v>585</v>
      </c>
    </row>
    <row r="85" spans="3:5" ht="13.5">
      <c r="C85" s="11" t="s">
        <v>557</v>
      </c>
      <c r="D85" s="1" t="s">
        <v>554</v>
      </c>
      <c r="E85" s="44"/>
    </row>
    <row r="86" spans="3:6" ht="13.5">
      <c r="C86" s="11" t="s">
        <v>642</v>
      </c>
      <c r="D86" s="1" t="s">
        <v>732</v>
      </c>
      <c r="E86" t="s">
        <v>733</v>
      </c>
      <c r="F86" t="s">
        <v>734</v>
      </c>
    </row>
    <row r="87" spans="3:6" ht="13.5">
      <c r="C87" s="11" t="s">
        <v>648</v>
      </c>
      <c r="D87" s="1" t="s">
        <v>735</v>
      </c>
      <c r="E87" t="s">
        <v>736</v>
      </c>
      <c r="F87" t="s">
        <v>737</v>
      </c>
    </row>
    <row r="88" spans="2:6" ht="13.5">
      <c r="B88" t="s">
        <v>738</v>
      </c>
      <c r="C88" s="11" t="s">
        <v>739</v>
      </c>
      <c r="D88" s="1" t="s">
        <v>624</v>
      </c>
      <c r="E88" s="11" t="s">
        <v>626</v>
      </c>
      <c r="F88" t="s">
        <v>740</v>
      </c>
    </row>
    <row r="89" spans="3:6" ht="13.5">
      <c r="C89" s="11" t="s">
        <v>741</v>
      </c>
      <c r="D89" s="1" t="s">
        <v>742</v>
      </c>
      <c r="E89" s="11" t="s">
        <v>743</v>
      </c>
      <c r="F89" t="s">
        <v>744</v>
      </c>
    </row>
    <row r="90" spans="3:6" ht="13.5">
      <c r="C90" s="48" t="s">
        <v>646</v>
      </c>
      <c r="D90" s="44" t="s">
        <v>745</v>
      </c>
      <c r="E90" s="11" t="s">
        <v>746</v>
      </c>
      <c r="F90" t="s">
        <v>747</v>
      </c>
    </row>
    <row r="91" spans="2:6" ht="13.5">
      <c r="B91" t="s">
        <v>748</v>
      </c>
      <c r="C91" s="48"/>
      <c r="D91" s="44"/>
      <c r="E91" s="11" t="s">
        <v>749</v>
      </c>
      <c r="F91" t="s">
        <v>750</v>
      </c>
    </row>
    <row r="92" spans="3:6" ht="13.5">
      <c r="C92" s="11" t="s">
        <v>751</v>
      </c>
      <c r="D92" s="1" t="s">
        <v>752</v>
      </c>
      <c r="E92" s="11" t="s">
        <v>753</v>
      </c>
      <c r="F92" s="11" t="s">
        <v>754</v>
      </c>
    </row>
  </sheetData>
  <mergeCells count="13">
    <mergeCell ref="C79:C80"/>
    <mergeCell ref="E79:E80"/>
    <mergeCell ref="E84:E85"/>
    <mergeCell ref="C90:C91"/>
    <mergeCell ref="D90:D91"/>
    <mergeCell ref="C38:C39"/>
    <mergeCell ref="E38:E39"/>
    <mergeCell ref="E48:E51"/>
    <mergeCell ref="E52:E53"/>
    <mergeCell ref="C17:C21"/>
    <mergeCell ref="E17:E21"/>
    <mergeCell ref="C35:C37"/>
    <mergeCell ref="E35:E37"/>
  </mergeCells>
  <printOptions/>
  <pageMargins left="0.75" right="0.75" top="1" bottom="1" header="0.512" footer="0.512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ヒグマコII</dc:creator>
  <cp:keywords/>
  <dc:description/>
  <cp:lastModifiedBy>ヒグマコII</cp:lastModifiedBy>
  <dcterms:created xsi:type="dcterms:W3CDTF">2007-12-13T01:27:03Z</dcterms:created>
  <dcterms:modified xsi:type="dcterms:W3CDTF">2010-04-23T08:52:54Z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