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クエスト一覧表" sheetId="1" r:id="rId1"/>
    <sheet name="Exp0" sheetId="2" r:id="rId2"/>
    <sheet name="アカデミー" sheetId="3" r:id="rId3"/>
    <sheet name="期間限定" sheetId="4" r:id="rId4"/>
    <sheet name="終了場所別一覧" sheetId="5" r:id="rId5"/>
    <sheet name="Data" sheetId="6" r:id="rId6"/>
  </sheets>
  <definedNames>
    <definedName name="EXP0">'Data'!$E$2:$E$4</definedName>
    <definedName name="MSS">'Data'!$W$2:$W$12</definedName>
    <definedName name="サイン1">'Data'!$J$2:$J$18</definedName>
    <definedName name="サイン2">'Data'!$K$2:$K$11</definedName>
    <definedName name="サイン3">'Data'!$L$2:$L$20</definedName>
    <definedName name="サイン4">'Data'!$M$2:$M$10</definedName>
    <definedName name="ダンジョン">'Data'!$V$2:$V$15</definedName>
    <definedName name="バカップル">'Data'!$R$2:$R$14</definedName>
    <definedName name="ボス">'Data'!$U$2:$U$15</definedName>
    <definedName name="レベル">'Data'!$A$1:$A$151</definedName>
    <definedName name="一次">'Data'!$D$2:$D$4</definedName>
    <definedName name="一般">'Data'!$E$2:$E$6</definedName>
    <definedName name="角">'Data'!$Z$2:$Z$3</definedName>
    <definedName name="奇跡の箱">'Data'!$S$2:$S$13</definedName>
    <definedName name="殺人クッキー">'Data'!$T$2:$T$15</definedName>
    <definedName name="指輪">'Data'!$C$2:$C$23</definedName>
    <definedName name="試験">'Data'!$Q$2:$Q$15</definedName>
    <definedName name="守護">'Data'!$AB$2:$AB$6</definedName>
    <definedName name="職">'Data'!$B$1:$B$60</definedName>
    <definedName name="神器1">'Data'!$F$2:$F$10</definedName>
    <definedName name="神器2">'Data'!$G$2:$G$16</definedName>
    <definedName name="神器3">'Data'!$H$2:$H$16</definedName>
    <definedName name="神器4">'Data'!$I$2:$I$15</definedName>
    <definedName name="生態">'Data'!$Y$2:$Y$9</definedName>
    <definedName name="生態2">'Data'!$AA$2:$AA$3</definedName>
    <definedName name="肉子">'Data'!$AC$2:$AC$5</definedName>
    <definedName name="報告">'Data'!$Z$2:$Z$6</definedName>
    <definedName name="魔王">'Data'!$N$2:$N$3</definedName>
    <definedName name="魔王討伐">'Data'!$P$2:$P$7</definedName>
    <definedName name="薬">'Data'!$O$2:$O$10</definedName>
    <definedName name="歴史">'Data'!$X$2:$X$6</definedName>
  </definedNames>
  <calcPr fullCalcOnLoad="1"/>
</workbook>
</file>

<file path=xl/comments1.xml><?xml version="1.0" encoding="utf-8"?>
<comments xmlns="http://schemas.openxmlformats.org/spreadsheetml/2006/main">
  <authors>
    <author/>
    <author>まめくろ</author>
  </authors>
  <commentList>
    <comment ref="C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C1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C63" authorId="0">
      <text>
        <r>
          <rPr>
            <sz val="9"/>
            <rFont val="ＭＳ Ｐゴシック"/>
            <family val="3"/>
          </rPr>
          <t>99では紫箱
Lv65以下ではイグ実</t>
        </r>
      </text>
    </comment>
    <comment ref="C64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C68" authorId="0">
      <text>
        <r>
          <rPr>
            <sz val="9"/>
            <rFont val="ＭＳ Ｐゴシック"/>
            <family val="3"/>
          </rPr>
          <t>98以下ではM 550K</t>
        </r>
      </text>
    </comment>
    <comment ref="D69" authorId="1">
      <text>
        <r>
          <rPr>
            <sz val="9"/>
            <rFont val="ＭＳ Ｐゴシック"/>
            <family val="3"/>
          </rPr>
          <t>開始に制限なし</t>
        </r>
      </text>
    </comment>
  </commentList>
</comments>
</file>

<file path=xl/comments3.xml><?xml version="1.0" encoding="utf-8"?>
<comments xmlns="http://schemas.openxmlformats.org/spreadsheetml/2006/main">
  <authors>
    <author>まめくろ</author>
  </authors>
  <commentList>
    <comment ref="C85" authorId="0">
      <text>
        <r>
          <rPr>
            <sz val="9"/>
            <rFont val="ＭＳ Ｐゴシック"/>
            <family val="3"/>
          </rPr>
          <t>好感度次第で半減</t>
        </r>
      </text>
    </comment>
    <comment ref="D85" authorId="0">
      <text>
        <r>
          <rPr>
            <sz val="9"/>
            <rFont val="ＭＳ Ｐゴシック"/>
            <family val="3"/>
          </rPr>
          <t>好感度次第で半減</t>
        </r>
      </text>
    </comment>
  </commentList>
</comments>
</file>

<file path=xl/comments5.xml><?xml version="1.0" encoding="utf-8"?>
<comments xmlns="http://schemas.openxmlformats.org/spreadsheetml/2006/main">
  <authors>
    <author>ヒグマコII</author>
    <author>まめくろ</author>
  </authors>
  <commentList>
    <comment ref="D19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70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72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75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87" authorId="0">
      <text>
        <r>
          <rPr>
            <sz val="9"/>
            <rFont val="ＭＳ Ｐゴシック"/>
            <family val="3"/>
          </rPr>
          <t>80K/30K or 90K/40K
依頼されるアイテムにより変化？</t>
        </r>
      </text>
    </comment>
    <comment ref="C101" authorId="1">
      <text>
        <r>
          <rPr>
            <sz val="9"/>
            <rFont val="ＭＳ Ｐゴシック"/>
            <family val="3"/>
          </rPr>
          <t>途中選択肢により
終了NPCが変化</t>
        </r>
      </text>
    </comment>
  </commentList>
</comments>
</file>

<file path=xl/sharedStrings.xml><?xml version="1.0" encoding="utf-8"?>
<sst xmlns="http://schemas.openxmlformats.org/spreadsheetml/2006/main" count="6730" uniqueCount="794">
  <si>
    <t>アカウント1</t>
  </si>
  <si>
    <t>アカウント2</t>
  </si>
  <si>
    <t>アカウント3</t>
  </si>
  <si>
    <t>アカウント4</t>
  </si>
  <si>
    <t>報酬受領場所</t>
  </si>
  <si>
    <t>職</t>
  </si>
  <si>
    <t>報酬経験値</t>
  </si>
  <si>
    <t>Min</t>
  </si>
  <si>
    <t>Max</t>
  </si>
  <si>
    <t>MAP</t>
  </si>
  <si>
    <t>備考</t>
  </si>
  <si>
    <t>Lv</t>
  </si>
  <si>
    <t>神器</t>
  </si>
  <si>
    <t>-</t>
  </si>
  <si>
    <t>ジュノ</t>
  </si>
  <si>
    <t>－</t>
  </si>
  <si>
    <t>M 1,220,358</t>
  </si>
  <si>
    <t>Nif 109,254</t>
  </si>
  <si>
    <t>Ald 66,213</t>
  </si>
  <si>
    <t>プロ</t>
  </si>
  <si>
    <t>一次職クエ</t>
  </si>
  <si>
    <t>変動</t>
  </si>
  <si>
    <t>各地</t>
  </si>
  <si>
    <t>100K*4</t>
  </si>
  <si>
    <t>龍之城</t>
  </si>
  <si>
    <t>M 30K</t>
  </si>
  <si>
    <t>Lou病院内</t>
  </si>
  <si>
    <t>タファ</t>
  </si>
  <si>
    <t>M 406,786</t>
  </si>
  <si>
    <t>Lou 317,176</t>
  </si>
  <si>
    <t>アユタヤ</t>
  </si>
  <si>
    <t>AyoD2 91,262</t>
  </si>
  <si>
    <t>アインブロック</t>
  </si>
  <si>
    <t>M 97K</t>
  </si>
  <si>
    <t>M 350K</t>
  </si>
  <si>
    <t>Gef←展望台</t>
  </si>
  <si>
    <t>ヴァルキリー</t>
  </si>
  <si>
    <t>M 500K</t>
  </si>
  <si>
    <t>ﾆﾌﾞﾙ室内</t>
  </si>
  <si>
    <t>魔女</t>
  </si>
  <si>
    <t>2M</t>
  </si>
  <si>
    <t>プロ室内</t>
  </si>
  <si>
    <t>メッツ</t>
  </si>
  <si>
    <t>500K*X</t>
  </si>
  <si>
    <t>Nif 313,70</t>
  </si>
  <si>
    <t>セリン</t>
  </si>
  <si>
    <t>M 200K</t>
  </si>
  <si>
    <t>Ebh 204,135</t>
  </si>
  <si>
    <t>クルト</t>
  </si>
  <si>
    <t>Ein126,226</t>
  </si>
  <si>
    <t>カーラ</t>
  </si>
  <si>
    <t>M 290,675</t>
  </si>
  <si>
    <t>Ein工場内</t>
  </si>
  <si>
    <t>ゼルメト</t>
  </si>
  <si>
    <t>M 700K/500K</t>
  </si>
  <si>
    <t>Ebh 165,105</t>
  </si>
  <si>
    <t>リヒタルゼン</t>
  </si>
  <si>
    <t>M 700K</t>
  </si>
  <si>
    <t>リヒ貧民街</t>
  </si>
  <si>
    <t>マク</t>
  </si>
  <si>
    <t>ｼﾞｭﾉ図書館</t>
  </si>
  <si>
    <t>ﾍﾞﾝｶｲｽﾃｨﾝ</t>
  </si>
  <si>
    <t>M 2M/1M</t>
  </si>
  <si>
    <t>Lhz 321,321</t>
  </si>
  <si>
    <t>1.8M</t>
  </si>
  <si>
    <t>Lhz 180,168</t>
  </si>
  <si>
    <t>200K/10K</t>
  </si>
  <si>
    <t>国際線</t>
  </si>
  <si>
    <t>ペルロック</t>
  </si>
  <si>
    <t>ノーグハルト</t>
  </si>
  <si>
    <t>1.6M</t>
  </si>
  <si>
    <t>大聖堂最奥</t>
  </si>
  <si>
    <t>神父</t>
  </si>
  <si>
    <t>M 156,786</t>
  </si>
  <si>
    <t>Gef 131,38</t>
  </si>
  <si>
    <t>モロク魔王</t>
  </si>
  <si>
    <t>1.28M</t>
  </si>
  <si>
    <t>ﾓﾛｸ秘密酒場</t>
  </si>
  <si>
    <t>バルデス</t>
  </si>
  <si>
    <t>×</t>
  </si>
  <si>
    <t>400K</t>
  </si>
  <si>
    <t>リヒ本社2F</t>
  </si>
  <si>
    <t>カジエン</t>
  </si>
  <si>
    <t>450K</t>
  </si>
  <si>
    <t>550K</t>
  </si>
  <si>
    <t>700K/400K</t>
  </si>
  <si>
    <t>国内線</t>
  </si>
  <si>
    <t>トロック</t>
  </si>
  <si>
    <t>フィゲル</t>
  </si>
  <si>
    <t>M 1.2M</t>
  </si>
  <si>
    <t>モロク南宿</t>
  </si>
  <si>
    <t>タイアース</t>
  </si>
  <si>
    <t>900K/600K</t>
  </si>
  <si>
    <t>Yun 112,158</t>
  </si>
  <si>
    <t>700K</t>
  </si>
  <si>
    <t>Lhz 188,203</t>
  </si>
  <si>
    <t>キル・ハイル</t>
  </si>
  <si>
    <t>1M</t>
  </si>
  <si>
    <t>500K</t>
  </si>
  <si>
    <t>Hu 150,216</t>
  </si>
  <si>
    <t>シリア</t>
  </si>
  <si>
    <t>EinBSｷﾞﾙﾄﾞ</t>
  </si>
  <si>
    <t>モリペン</t>
  </si>
  <si>
    <t>100K</t>
  </si>
  <si>
    <t>Hu 56,104</t>
  </si>
  <si>
    <t>50K</t>
  </si>
  <si>
    <t>Hu↓190,367</t>
  </si>
  <si>
    <t>Hu 199,171</t>
  </si>
  <si>
    <t>Hu 153,151</t>
  </si>
  <si>
    <t>2F/棚</t>
  </si>
  <si>
    <t>ﾓﾛｸ↓</t>
  </si>
  <si>
    <t>WP↓5歩</t>
  </si>
  <si>
    <t>Yun 157,320</t>
  </si>
  <si>
    <t>大統領</t>
  </si>
  <si>
    <t>ラヘル</t>
  </si>
  <si>
    <t>M 1.3M</t>
  </si>
  <si>
    <t>Ra 265,46</t>
  </si>
  <si>
    <t>900K</t>
  </si>
  <si>
    <t>神殿右翼</t>
  </si>
  <si>
    <t>ジェド</t>
  </si>
  <si>
    <t>200K</t>
  </si>
  <si>
    <t>神殿前庭園</t>
  </si>
  <si>
    <t>ネマ</t>
  </si>
  <si>
    <t>Ra 157,183</t>
  </si>
  <si>
    <t>ベインス</t>
  </si>
  <si>
    <t>600K</t>
  </si>
  <si>
    <t>大聖堂</t>
  </si>
  <si>
    <t>ラスダール</t>
  </si>
  <si>
    <t>800K</t>
  </si>
  <si>
    <t>Ve 150,176</t>
  </si>
  <si>
    <t>2F/本棚</t>
  </si>
  <si>
    <t>300K</t>
  </si>
  <si>
    <t>veins_fild05</t>
  </si>
  <si>
    <t>1M/700K</t>
  </si>
  <si>
    <t>Ve 327,185</t>
  </si>
  <si>
    <t>ネームレス</t>
  </si>
  <si>
    <t>1.5M</t>
  </si>
  <si>
    <t>庭園165,57</t>
  </si>
  <si>
    <t>ニルエン</t>
  </si>
  <si>
    <t>夜島入口</t>
  </si>
  <si>
    <t>ラルヒス</t>
  </si>
  <si>
    <t>プロ城前</t>
  </si>
  <si>
    <t>治安団長</t>
  </si>
  <si>
    <t>M 1M</t>
  </si>
  <si>
    <t>Pro 140,304</t>
  </si>
  <si>
    <t>モスコビア</t>
  </si>
  <si>
    <t>ﾓｽｺ王宮</t>
  </si>
  <si>
    <t>王</t>
  </si>
  <si>
    <t>Mos 203,96</t>
  </si>
  <si>
    <t>2F/カリーナ</t>
  </si>
  <si>
    <t>モロク</t>
  </si>
  <si>
    <t>900K/900K</t>
  </si>
  <si>
    <t>ピラ前137,70</t>
  </si>
  <si>
    <t>モロク中央</t>
  </si>
  <si>
    <t>隊長</t>
  </si>
  <si>
    <t>M 1.1M</t>
  </si>
  <si>
    <t>ﾌﾟﾛ城玉座前</t>
  </si>
  <si>
    <t>審査官</t>
  </si>
  <si>
    <t>アッシュ・バキューム</t>
  </si>
  <si>
    <t>660K/210K</t>
  </si>
  <si>
    <t>プロ城広間</t>
  </si>
  <si>
    <t>募集担当官</t>
  </si>
  <si>
    <t>クエスト専用
次元の狭間</t>
  </si>
  <si>
    <t>ムーンケンロ</t>
  </si>
  <si>
    <t>駐屯261,264</t>
  </si>
  <si>
    <t>ルーゲン教官</t>
  </si>
  <si>
    <t>300K/100K</t>
  </si>
  <si>
    <t>駐屯163,231</t>
  </si>
  <si>
    <t>セルザン</t>
  </si>
  <si>
    <t>駐屯188,254</t>
  </si>
  <si>
    <t>ルミス</t>
  </si>
  <si>
    <t>駐屯199,311</t>
  </si>
  <si>
    <t>キド</t>
  </si>
  <si>
    <t>1.2M/200K</t>
  </si>
  <si>
    <t>駐屯215,247</t>
  </si>
  <si>
    <t>エキナシア</t>
  </si>
  <si>
    <t>アジフ</t>
  </si>
  <si>
    <t>駐屯212,237</t>
  </si>
  <si>
    <t>警備隊隊長</t>
  </si>
  <si>
    <t>イグドラシル</t>
  </si>
  <si>
    <t>駐屯地</t>
  </si>
  <si>
    <t>ドランス</t>
  </si>
  <si>
    <t>スプ285,139</t>
  </si>
  <si>
    <t>アーク</t>
  </si>
  <si>
    <t>アリエス or ラフィネの捕虜</t>
  </si>
  <si>
    <t>マヌ252,116</t>
  </si>
  <si>
    <t>ストルム</t>
  </si>
  <si>
    <t>37.5K</t>
  </si>
  <si>
    <t>ベルタ192,93</t>
  </si>
  <si>
    <t>イローム</t>
  </si>
  <si>
    <t>47K</t>
  </si>
  <si>
    <t>57K</t>
  </si>
  <si>
    <t>67K</t>
  </si>
  <si>
    <t>80K</t>
  </si>
  <si>
    <t>ブラジ
リス</t>
  </si>
  <si>
    <t>90K</t>
  </si>
  <si>
    <t>格子蓋</t>
  </si>
  <si>
    <t>70K/10K</t>
  </si>
  <si>
    <t>ブラジリス</t>
  </si>
  <si>
    <t>50K/10K</t>
  </si>
  <si>
    <t>MIN</t>
  </si>
  <si>
    <t>コモド
以前</t>
  </si>
  <si>
    <t>宿屋の子供</t>
  </si>
  <si>
    <t>ジュース作成</t>
  </si>
  <si>
    <t>地下水路討伐</t>
  </si>
  <si>
    <t>コモド</t>
  </si>
  <si>
    <t>ミョルニールの印
（コモド編）</t>
  </si>
  <si>
    <t>？</t>
  </si>
  <si>
    <t>亀島</t>
  </si>
  <si>
    <t>タートルアイランド</t>
  </si>
  <si>
    <t>ジュノー</t>
  </si>
  <si>
    <t>研究の妨害</t>
  </si>
  <si>
    <t>2つのハーブ</t>
  </si>
  <si>
    <t>ミョルニールの印
（ジュノー編）</t>
  </si>
  <si>
    <t>アマツ</t>
  </si>
  <si>
    <t>通行手形</t>
  </si>
  <si>
    <t>モモタロ体験館</t>
  </si>
  <si>
    <t>刺身包丁</t>
  </si>
  <si>
    <t>コンロン</t>
  </si>
  <si>
    <t>闘技場</t>
  </si>
  <si>
    <t>ハン ヨンキョウのナイフ</t>
  </si>
  <si>
    <t>村長の剣</t>
  </si>
  <si>
    <t>ウンバラ</t>
  </si>
  <si>
    <t>言語習得</t>
  </si>
  <si>
    <t>夫婦喧嘩</t>
  </si>
  <si>
    <t>ニブル
ヘイム</t>
  </si>
  <si>
    <t>イグドラシルと魔術</t>
  </si>
  <si>
    <t>鍵盤</t>
  </si>
  <si>
    <t>高台</t>
  </si>
  <si>
    <t>革命運動</t>
  </si>
  <si>
    <t>トムヤンクン</t>
  </si>
  <si>
    <t>アユタヤ神殿</t>
  </si>
  <si>
    <t>アイン</t>
  </si>
  <si>
    <t>アインブロックの料理人</t>
  </si>
  <si>
    <t>病院</t>
  </si>
  <si>
    <t>行き違った過去</t>
  </si>
  <si>
    <t>リヒ</t>
  </si>
  <si>
    <t>研究所潜入</t>
  </si>
  <si>
    <t>オークヒーローの兜</t>
  </si>
  <si>
    <t>ジルタス仮面</t>
  </si>
  <si>
    <t>ノーグ</t>
  </si>
  <si>
    <t>料理</t>
  </si>
  <si>
    <t>ローグギルド調査協力
（不吉な噂）</t>
  </si>
  <si>
    <t>マプの借用書</t>
  </si>
  <si>
    <t>破滅のダイヤモンド</t>
  </si>
  <si>
    <t>隠された秘宝</t>
  </si>
  <si>
    <t>モスコ</t>
  </si>
  <si>
    <t>ババヤガの魔術</t>
  </si>
  <si>
    <t>イグ</t>
  </si>
  <si>
    <t>リーンの依頼</t>
  </si>
  <si>
    <t>Base</t>
  </si>
  <si>
    <t>Job</t>
  </si>
  <si>
    <t>単位</t>
  </si>
  <si>
    <t>気になるあの子</t>
  </si>
  <si>
    <t>奇跡の箱</t>
  </si>
  <si>
    <t>お世話になったあの人に</t>
  </si>
  <si>
    <t>実験・ダンジョン</t>
  </si>
  <si>
    <t>冒険者になりたい</t>
  </si>
  <si>
    <t>1次課程試験</t>
  </si>
  <si>
    <t>MSS</t>
  </si>
  <si>
    <t>1.5M*2</t>
  </si>
  <si>
    <t>ASS</t>
  </si>
  <si>
    <t>30K</t>
  </si>
  <si>
    <t>20K</t>
  </si>
  <si>
    <t>500K*2</t>
  </si>
  <si>
    <t>40K*2</t>
  </si>
  <si>
    <t>750K*2</t>
  </si>
  <si>
    <t>150K*2</t>
  </si>
  <si>
    <t>ポリン団</t>
  </si>
  <si>
    <t>20*2</t>
  </si>
  <si>
    <t>8*2</t>
  </si>
  <si>
    <t>88*2</t>
  </si>
  <si>
    <t>44*2</t>
  </si>
  <si>
    <t>218*2</t>
  </si>
  <si>
    <t>125*2</t>
  </si>
  <si>
    <t>333*3</t>
  </si>
  <si>
    <t>190*3</t>
  </si>
  <si>
    <t>300*6</t>
  </si>
  <si>
    <t>50*6</t>
  </si>
  <si>
    <t>650*4</t>
  </si>
  <si>
    <t>250*4</t>
  </si>
  <si>
    <t>900*4</t>
  </si>
  <si>
    <t>600*4</t>
  </si>
  <si>
    <t>1K*4</t>
  </si>
  <si>
    <t>1.2K*4</t>
  </si>
  <si>
    <t>2K*3</t>
  </si>
  <si>
    <t>3K*3</t>
  </si>
  <si>
    <t>4K*3</t>
  </si>
  <si>
    <t>5K*3</t>
  </si>
  <si>
    <t>8K*2</t>
  </si>
  <si>
    <t>14K*2</t>
  </si>
  <si>
    <t>12K*2</t>
  </si>
  <si>
    <t>19K*2</t>
  </si>
  <si>
    <t>21K*2</t>
  </si>
  <si>
    <t>24K*2</t>
  </si>
  <si>
    <t>35K*2</t>
  </si>
  <si>
    <t>30K*2</t>
  </si>
  <si>
    <t>47K*2</t>
  </si>
  <si>
    <t>37.5K*2</t>
  </si>
  <si>
    <t>66K*2</t>
  </si>
  <si>
    <t>45K*2</t>
  </si>
  <si>
    <t>2K/1K</t>
  </si>
  <si>
    <t>M 20K</t>
  </si>
  <si>
    <t>M 40K</t>
  </si>
  <si>
    <t>201K/20.1K</t>
  </si>
  <si>
    <t>150K/50K</t>
  </si>
  <si>
    <t>100K/30K</t>
  </si>
  <si>
    <t>200K/70K</t>
  </si>
  <si>
    <t>毒薬</t>
  </si>
  <si>
    <t>婚約者</t>
  </si>
  <si>
    <t>セリン指輪</t>
  </si>
  <si>
    <t>飛行船</t>
  </si>
  <si>
    <t>飛行船追加</t>
  </si>
  <si>
    <t>アルベルタの少年</t>
  </si>
  <si>
    <t>薬草</t>
  </si>
  <si>
    <t>シドクス</t>
  </si>
  <si>
    <t>生体研究所</t>
  </si>
  <si>
    <t>聖域</t>
  </si>
  <si>
    <t>トール火山の秘密</t>
  </si>
  <si>
    <t>神殿への寄付</t>
  </si>
  <si>
    <t>歴史学者</t>
  </si>
  <si>
    <t>不運のエメラルド</t>
  </si>
  <si>
    <t>泣き虫のミハイル</t>
  </si>
  <si>
    <t>王位継承</t>
  </si>
  <si>
    <t>異世界</t>
  </si>
  <si>
    <t>会議のおとも</t>
  </si>
  <si>
    <t>三ヶ国への報告書</t>
  </si>
  <si>
    <t>駐屯地の人々</t>
  </si>
  <si>
    <t>生態研究</t>
  </si>
  <si>
    <t>知恵の王の指輪</t>
  </si>
  <si>
    <t>守護者</t>
  </si>
  <si>
    <t>マヌクのモンスター討伐</t>
  </si>
  <si>
    <t>ドラコの卵</t>
  </si>
  <si>
    <t>飼育場のお手伝い</t>
  </si>
  <si>
    <t>ラフィネ族のヤイ</t>
  </si>
  <si>
    <t>小さな妖精</t>
  </si>
  <si>
    <t>木の巨人</t>
  </si>
  <si>
    <t>トイレのオバケ</t>
  </si>
  <si>
    <t>幸運の睡蓮</t>
  </si>
  <si>
    <t>クエスト</t>
  </si>
  <si>
    <t>報酬</t>
  </si>
  <si>
    <t>NPC</t>
  </si>
  <si>
    <t>ルーン･ミッドガッツ</t>
  </si>
  <si>
    <t>プロンテラ</t>
  </si>
  <si>
    <t>The Sign3 後半</t>
  </si>
  <si>
    <t>プロンテラ大聖堂右下建物（263,275）</t>
  </si>
  <si>
    <t>バムプ神父</t>
  </si>
  <si>
    <t>プロンテラ大聖堂礼拝堂最奥</t>
  </si>
  <si>
    <t>スパイ疑惑</t>
  </si>
  <si>
    <t>プロンテラ大聖堂礼拝堂/吟遊詩人</t>
  </si>
  <si>
    <t>Z団</t>
  </si>
  <si>
    <t>治安維持団長</t>
  </si>
  <si>
    <t>プロンテラ城前</t>
  </si>
  <si>
    <t>年寄りの兵士</t>
  </si>
  <si>
    <t>プロンテラ握手像北西（140,304）</t>
  </si>
  <si>
    <t>プロンテラ城玉座前</t>
  </si>
  <si>
    <t>異世界 前半</t>
  </si>
  <si>
    <t>プロンテラ城広間北西端（83,67）</t>
  </si>
  <si>
    <t>ゲフェン</t>
  </si>
  <si>
    <t>吟遊詩人</t>
  </si>
  <si>
    <t>M 156K</t>
  </si>
  <si>
    <t>イレンド</t>
  </si>
  <si>
    <t>ゲフェン復帰点右方向（131,38）/吟遊詩人</t>
  </si>
  <si>
    <t>語り部</t>
  </si>
  <si>
    <t>ゲフェン中央カプラ右（122,62）</t>
  </si>
  <si>
    <t>The Sign2</t>
  </si>
  <si>
    <t>バルキリー神殿ヒミン/ゲフェン東MAP展望台より転送</t>
  </si>
  <si>
    <t>モロクの魔王
（ダンデリオンの依頼1部）</t>
  </si>
  <si>
    <t>アサシンG秘密酒場（45,117）第一区域</t>
  </si>
  <si>
    <t>ヘリオン</t>
  </si>
  <si>
    <t>モロク南宿（199,64）右部屋</t>
  </si>
  <si>
    <t>オーディン神殿発掘団</t>
  </si>
  <si>
    <t>自動会話</t>
  </si>
  <si>
    <t>モロク南MAP/WP出て南に5歩程度</t>
  </si>
  <si>
    <t>魔王討伐</t>
  </si>
  <si>
    <t>バーロック隊長</t>
  </si>
  <si>
    <t>モロク南カプラより北方向/コンチネンタルガード隊長</t>
  </si>
  <si>
    <t>運命のカラス</t>
  </si>
  <si>
    <t>ベンジャミン</t>
  </si>
  <si>
    <t>モロクピラミッド前南東（137、70）/本を持った男</t>
  </si>
  <si>
    <t>アルベルタ</t>
  </si>
  <si>
    <t>アルベルタ12時方向の邸宅(120,93)室内</t>
  </si>
  <si>
    <t>次元の狭間</t>
  </si>
  <si>
    <t>異世界 後半</t>
  </si>
  <si>
    <t>次元の狭間(クエスト専用)中央やや右（230,197）/同盟係員</t>
  </si>
  <si>
    <t>シュバルツバルド</t>
  </si>
  <si>
    <t>アルデバラン</t>
  </si>
  <si>
    <t>神器2 後半</t>
  </si>
  <si>
    <t>エマ･シアース</t>
  </si>
  <si>
    <t>アルデバランカプラ本社右方向（66,213）/お嬢さん</t>
  </si>
  <si>
    <t>通行証 後半</t>
  </si>
  <si>
    <t>ベンカイスティン</t>
  </si>
  <si>
    <t>ジュノー3時方向図書館（338,203）北部屋/熱血学生</t>
  </si>
  <si>
    <t>フィゲルの薬</t>
  </si>
  <si>
    <t>ユスラン</t>
  </si>
  <si>
    <t>ジュノー中央カプラ左下方向（112,158）</t>
  </si>
  <si>
    <t>大統領2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</si>
  <si>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</si>
  <si>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</si>
  <si>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</si>
  <si>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工場</t>
  </si>
  <si>
    <t>M 290K</t>
  </si>
  <si>
    <t>アインブロック6時方向工場（132,79）工場奥（67,242）</t>
  </si>
  <si>
    <t>フィゲルの武器 後半</t>
  </si>
  <si>
    <t>アインブロック5時方向BSギルド（254,108）1F/具合の悪そうな青年</t>
  </si>
  <si>
    <t>アインベフ</t>
  </si>
  <si>
    <t>恋人 前半</t>
  </si>
  <si>
    <t>アインベフ4時方向共同住宅（204,135）/青年</t>
  </si>
  <si>
    <t>ビンデハイム</t>
  </si>
  <si>
    <t>アインベフカプラ南方向（165,105）</t>
  </si>
  <si>
    <t>ガルシュタイン</t>
  </si>
  <si>
    <t>リヒタルゼンデパート西方向（180,168）/平凡に見える男</t>
  </si>
  <si>
    <t>通行証 前半</t>
  </si>
  <si>
    <t>リヒタルゼン貧民街酒場前（337,232）</t>
  </si>
  <si>
    <t>リヒタルゼン貧民街左上建物前（321,321付近）</t>
  </si>
  <si>
    <t>レッケンベルのアルバイト</t>
  </si>
  <si>
    <t>リヒタルゼン・レッケンベル本社2F右方向（173,253）</t>
  </si>
  <si>
    <t>秘書室より若干手前</t>
  </si>
  <si>
    <t>キルハイル</t>
  </si>
  <si>
    <t>リヒタルゼン中央やや北キルハイル邸（188,203）執事と会話後転送</t>
  </si>
  <si>
    <t>フィゲルの武器 前半</t>
  </si>
  <si>
    <t>フィゲル1時方向民家（150,216）2F</t>
  </si>
  <si>
    <t>牛乳汲み</t>
  </si>
  <si>
    <t>クルペ</t>
  </si>
  <si>
    <t>フィゲル左下牧場（56,104）</t>
  </si>
  <si>
    <t>思い出の木</t>
  </si>
  <si>
    <t>マナイン</t>
  </si>
  <si>
    <t>フィゲル飛行場右上（199,171付近）</t>
  </si>
  <si>
    <t>フィゲル飛行場左方向民家（153,151）2F棚前（372,253付近）</t>
  </si>
  <si>
    <t>泣いている子供</t>
  </si>
  <si>
    <t>トピのママ</t>
  </si>
  <si>
    <t>フィゲル南MAP/WP出てすぐ（190,367）</t>
  </si>
  <si>
    <t>アルナベルツ</t>
  </si>
  <si>
    <t>乗り越えられなかった運命</t>
  </si>
  <si>
    <t>ラヘル4時方向フレイヤの泉右下のふきだし付近（265,46）</t>
  </si>
  <si>
    <t>氷のネックレス</t>
  </si>
  <si>
    <t>ウスティアラー</t>
  </si>
  <si>
    <t>ラヘル中央やや北（157,183）</t>
  </si>
  <si>
    <t>ネマ神官</t>
  </si>
  <si>
    <t>フレイヤ大神殿正門前（166,174）</t>
  </si>
  <si>
    <t>フォビエ探索</t>
  </si>
  <si>
    <t>ジェド大神官</t>
  </si>
  <si>
    <t>フレイヤ大神殿1F右翼執務室（277,159）</t>
  </si>
  <si>
    <t>基地潜入 後半</t>
  </si>
  <si>
    <t>アルナベルツ教国の平和 後半</t>
  </si>
  <si>
    <t>アルナベルツ教国の平和 前半</t>
  </si>
  <si>
    <t>ニルエン大神官</t>
  </si>
  <si>
    <t>フレイヤ大神殿前庭園5時方向（165,57）</t>
  </si>
  <si>
    <t>名もなき島入場 後半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</si>
  <si>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</si>
  <si>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</si>
  <si>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</si>
  <si>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</si>
  <si>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</si>
  <si>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黒い石</t>
  </si>
  <si>
    <t>ジャバル</t>
  </si>
  <si>
    <t>ベインス北西MAP（veins_fild05）中央付近（257,130）/腰を叩いている老人</t>
  </si>
  <si>
    <t>名も無き島</t>
  </si>
  <si>
    <t>名もなき島 前半</t>
  </si>
  <si>
    <t>名も無き島（夜）入口桟橋</t>
  </si>
  <si>
    <t>飛行船シュバルツバルド国際線船長室</t>
  </si>
  <si>
    <t>飛行船シュバルツバルド国内線船長室</t>
  </si>
  <si>
    <t>死者の街</t>
  </si>
  <si>
    <t>ニブルヘイム</t>
  </si>
  <si>
    <t>神器2 前半</t>
  </si>
  <si>
    <t>イグゼニム</t>
  </si>
  <si>
    <t>ニブルヘイム11時方向（109,254）</t>
  </si>
  <si>
    <t>The Sign3 前半</t>
  </si>
  <si>
    <t>キルケラ</t>
  </si>
  <si>
    <t>ニブルヘイム2時方向魔女の館内2Fから入った専用MAP/魔女</t>
  </si>
  <si>
    <t>ニブルヘイム5時方向</t>
  </si>
  <si>
    <t>ローカルマップ</t>
  </si>
  <si>
    <t>お薬</t>
  </si>
  <si>
    <t>龍之城4時方向病院（263,93）/とても医者らしい医者</t>
  </si>
  <si>
    <t>アルゼス</t>
  </si>
  <si>
    <t>龍之城2時方向民家（317,176）/毒薬王</t>
  </si>
  <si>
    <t>アーノン</t>
  </si>
  <si>
    <t>アユタヤダンジョン2F（91,262）/ふきだし→疲れきった青年</t>
  </si>
  <si>
    <t>クジラ島を訪ねて</t>
  </si>
  <si>
    <t>モスコビア中央王宮（255,140）謁見の間玉座（131,90）/チャール・アレクセイ3世</t>
  </si>
  <si>
    <t>カリーナ</t>
  </si>
  <si>
    <t>モスコビア6時方向民家（203,96）2F</t>
  </si>
  <si>
    <t>転送先の格子蓋</t>
  </si>
  <si>
    <t>ガラナ</t>
  </si>
  <si>
    <t>キャンディー業者</t>
  </si>
  <si>
    <t>ブラジリス中央広場南(187,161)</t>
  </si>
  <si>
    <t>カルメン</t>
  </si>
  <si>
    <t xml:space="preserve">ブラジリス中央広場やや北(203,285)/植物学者 </t>
  </si>
  <si>
    <t>ブラジリスの子犬</t>
  </si>
  <si>
    <t>アンジェロ</t>
  </si>
  <si>
    <t>ブラジリス北東端方向(297,306)</t>
  </si>
  <si>
    <t>アカデミー</t>
  </si>
  <si>
    <t>ASS1</t>
  </si>
  <si>
    <t>ユーリ</t>
  </si>
  <si>
    <t>アカデミーエントランスホール</t>
  </si>
  <si>
    <t>ASS2</t>
  </si>
  <si>
    <t>500K/20K</t>
  </si>
  <si>
    <t>ポリン先生</t>
  </si>
  <si>
    <t>アカデミー職員室</t>
  </si>
  <si>
    <t>ASS3</t>
  </si>
  <si>
    <t>500K*2/40K*2</t>
  </si>
  <si>
    <t>ドイル</t>
  </si>
  <si>
    <t>アジト</t>
  </si>
  <si>
    <t>ASS4</t>
  </si>
  <si>
    <t>750K*2/150K*2</t>
  </si>
  <si>
    <t>図書館管理人</t>
  </si>
  <si>
    <t>アカデミー図書館</t>
  </si>
  <si>
    <t>ミッドガルド連合軍駐屯地（261,284）</t>
  </si>
  <si>
    <t>ミッドガルド連合軍駐屯地西南の建物（163,231）/連合軍事務官</t>
  </si>
  <si>
    <t>M 90K/40K</t>
  </si>
  <si>
    <t>タブ</t>
  </si>
  <si>
    <t>ミッドガルド連合軍駐屯地北西の厩舎(143,306)</t>
  </si>
  <si>
    <t>ミッドガルド連合軍駐屯地中央（188,254）/モンスター学者</t>
  </si>
  <si>
    <t>ミッドガルド連合軍駐屯地北（199,311）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</si>
  <si>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</si>
  <si>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</si>
  <si>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</si>
  <si>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ミッドガルド連合軍駐留地本部建物前(197,237)/機械工学者</t>
  </si>
  <si>
    <t>40K/40K</t>
  </si>
  <si>
    <t>ファインデル</t>
  </si>
  <si>
    <t>ミッドガルド連合軍駐留地飼育所(146,306)</t>
  </si>
  <si>
    <t>スプレンディッド</t>
  </si>
  <si>
    <t>二つの種族</t>
  </si>
  <si>
    <t>前線基地スプレンディッド5時方向(285,139)</t>
  </si>
  <si>
    <t>30K/30K</t>
  </si>
  <si>
    <t>ヤイ職人</t>
  </si>
  <si>
    <t>前線基地スプレンディッド中央広場中央(198 237)建物内</t>
  </si>
  <si>
    <t>アリオス</t>
  </si>
  <si>
    <t>前線基地スプレンディッド中央(197,191)建物内</t>
  </si>
  <si>
    <t>マヌク</t>
  </si>
  <si>
    <t>ラフィネ族の捕虜</t>
  </si>
  <si>
    <t>鉱山の村マヌク4時方向(309,142)建物内</t>
  </si>
  <si>
    <t>鉱山の村マヌク牢獄前(252,116)</t>
  </si>
  <si>
    <t>指輪</t>
  </si>
  <si>
    <t>一次</t>
  </si>
  <si>
    <t>一般</t>
  </si>
  <si>
    <t>神器1</t>
  </si>
  <si>
    <t>神器2</t>
  </si>
  <si>
    <t>神器3</t>
  </si>
  <si>
    <t>神器4</t>
  </si>
  <si>
    <t>サイン1</t>
  </si>
  <si>
    <t>サイン2</t>
  </si>
  <si>
    <t>サイン3</t>
  </si>
  <si>
    <t>サイン4</t>
  </si>
  <si>
    <t>魔王</t>
  </si>
  <si>
    <t>薬</t>
  </si>
  <si>
    <t>試験</t>
  </si>
  <si>
    <t>ﾌﾟﾛ</t>
  </si>
  <si>
    <t>ﾍﾞﾙﾀ</t>
  </si>
  <si>
    <t>時計</t>
  </si>
  <si>
    <t>ｹﾞﾌｪ</t>
  </si>
  <si>
    <t>ﾌｨｹﾞﾙ</t>
  </si>
  <si>
    <t>歴史</t>
  </si>
  <si>
    <t>生態</t>
  </si>
  <si>
    <t>報告</t>
  </si>
  <si>
    <t>角</t>
  </si>
  <si>
    <t>守護</t>
  </si>
  <si>
    <t>肉子</t>
  </si>
  <si>
    <t>初</t>
  </si>
  <si>
    <t>○</t>
  </si>
  <si>
    <t>剣</t>
  </si>
  <si>
    <t>術</t>
  </si>
  <si>
    <t>修</t>
  </si>
  <si>
    <t>Exp</t>
  </si>
  <si>
    <t>ｶﾞﾙﾄﾞ</t>
  </si>
  <si>
    <t>ﾙｰﾝ</t>
  </si>
  <si>
    <t>弓</t>
  </si>
  <si>
    <t>他</t>
  </si>
  <si>
    <t>妨害</t>
  </si>
  <si>
    <t>図書</t>
  </si>
  <si>
    <t>GD</t>
  </si>
  <si>
    <t>ﾌﾟﾛ北</t>
  </si>
  <si>
    <t>ﾓﾛｸ</t>
  </si>
  <si>
    <t>ｳﾞｧﾙ</t>
  </si>
  <si>
    <t>飛行</t>
  </si>
  <si>
    <t>ｱﾙﾃﾞ</t>
  </si>
  <si>
    <t>一話</t>
  </si>
  <si>
    <t>Exp後</t>
  </si>
  <si>
    <t>ﾋﾟﾝｷﾞ</t>
  </si>
  <si>
    <t>収集</t>
  </si>
  <si>
    <t>討伐</t>
  </si>
  <si>
    <t>商</t>
  </si>
  <si>
    <t>石板</t>
  </si>
  <si>
    <t>GD列</t>
  </si>
  <si>
    <t>N-E</t>
  </si>
  <si>
    <t>ﾌｪｲ</t>
  </si>
  <si>
    <t>炭鉱</t>
  </si>
  <si>
    <t>ｾﾘﾝ</t>
  </si>
  <si>
    <t>ﾒｯﾂ</t>
  </si>
  <si>
    <t>ｼﾞｭﾉ</t>
  </si>
  <si>
    <t>伊豆</t>
  </si>
  <si>
    <t>ﾙﾃｨｴ</t>
  </si>
  <si>
    <t>ｺﾞﾗ森</t>
  </si>
  <si>
    <t>二話</t>
  </si>
  <si>
    <t>コル</t>
  </si>
  <si>
    <t>盗</t>
  </si>
  <si>
    <t>水</t>
  </si>
  <si>
    <t>WSE</t>
  </si>
  <si>
    <t>呪魂</t>
  </si>
  <si>
    <t>ﾋﾞﾝｺﾞ</t>
  </si>
  <si>
    <t>ﾎﾟﾘﾝ島</t>
  </si>
  <si>
    <t>ｱﾏﾂ</t>
  </si>
  <si>
    <t>下水1</t>
  </si>
  <si>
    <t>三話</t>
  </si>
  <si>
    <t>ﾋﾙｽ</t>
  </si>
  <si>
    <t>騎</t>
  </si>
  <si>
    <t>Jr宅</t>
  </si>
  <si>
    <t>SE</t>
  </si>
  <si>
    <t>迷宮</t>
  </si>
  <si>
    <t>ｳﾝﾊﾞﾗ</t>
  </si>
  <si>
    <t>ｱﾗｷﾅ</t>
  </si>
  <si>
    <t>ヘル</t>
  </si>
  <si>
    <t>ｵﾃﾞﾝ</t>
  </si>
  <si>
    <t>狼森</t>
  </si>
  <si>
    <t>崑崙</t>
  </si>
  <si>
    <t>ｻﾎﾞ砂漠</t>
  </si>
  <si>
    <t>ﾋﾟﾗ1</t>
  </si>
  <si>
    <t>四話</t>
  </si>
  <si>
    <t>ﾀﾀﾁｮ</t>
  </si>
  <si>
    <t>魔</t>
  </si>
  <si>
    <t>E</t>
  </si>
  <si>
    <t>ｱｲﾝ</t>
  </si>
  <si>
    <t>ﾄｰﾄﾞ</t>
  </si>
  <si>
    <t>ｲｽﾞD1</t>
  </si>
  <si>
    <t>五話</t>
  </si>
  <si>
    <t>聖</t>
  </si>
  <si>
    <t>北東</t>
  </si>
  <si>
    <t>E-N</t>
  </si>
  <si>
    <t>ﾎﾙﾝ谷</t>
  </si>
  <si>
    <t>ｺﾓﾄﾞ</t>
  </si>
  <si>
    <t>ｱﾕﾀﾔ</t>
  </si>
  <si>
    <t>ベフ</t>
  </si>
  <si>
    <t>ﾌﾘｵﾆ</t>
  </si>
  <si>
    <t>FD1</t>
  </si>
  <si>
    <t>六話</t>
  </si>
  <si>
    <t>狩</t>
  </si>
  <si>
    <t>ｼﾞｬﾜｲ</t>
  </si>
  <si>
    <t>北西</t>
  </si>
  <si>
    <t>SWN</t>
  </si>
  <si>
    <t>詩人</t>
  </si>
  <si>
    <t>ﾌｪｲ→</t>
  </si>
  <si>
    <t>修道院</t>
  </si>
  <si>
    <t>ﾊﾞｲﾗﾝ</t>
  </si>
  <si>
    <t>ｻｽﾗｲ</t>
  </si>
  <si>
    <t>下水2</t>
  </si>
  <si>
    <t>最終話</t>
  </si>
  <si>
    <t>鍛</t>
  </si>
  <si>
    <t>ｶｼﾞﾉ</t>
  </si>
  <si>
    <t>WN</t>
  </si>
  <si>
    <t>ﾀﾞﾝｽ</t>
  </si>
  <si>
    <t>オゼ</t>
  </si>
  <si>
    <t>ﾗﾍﾙ</t>
  </si>
  <si>
    <t>沈没船</t>
  </si>
  <si>
    <t>道</t>
  </si>
  <si>
    <t>殺</t>
  </si>
  <si>
    <t>城</t>
  </si>
  <si>
    <t>N</t>
  </si>
  <si>
    <t>ﾍﾞｲﾝｽ</t>
  </si>
  <si>
    <t>嵐</t>
  </si>
  <si>
    <t>ｲｽﾞD2</t>
  </si>
  <si>
    <t>十</t>
  </si>
  <si>
    <t>ﾆﾌﾞﾙ</t>
  </si>
  <si>
    <t>下水4</t>
  </si>
  <si>
    <t>下水3</t>
  </si>
  <si>
    <t>賢</t>
  </si>
  <si>
    <t>ｹﾐG</t>
  </si>
  <si>
    <t>僧</t>
  </si>
  <si>
    <t>ﾚｲｷﾝ</t>
  </si>
  <si>
    <t>鳥</t>
  </si>
  <si>
    <t>最下層</t>
  </si>
  <si>
    <t>踊</t>
  </si>
  <si>
    <t>錬</t>
  </si>
  <si>
    <t>DI戦</t>
  </si>
  <si>
    <t>悪</t>
  </si>
  <si>
    <t>超初</t>
  </si>
  <si>
    <t>銃</t>
  </si>
  <si>
    <t>忍</t>
  </si>
  <si>
    <t>蹴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</si>
  <si>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</si>
  <si>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</si>
  <si>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</si>
  <si>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</si>
  <si>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</si>
  <si>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</si>
  <si>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</si>
  <si>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</si>
  <si>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</si>
  <si>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</si>
  <si>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</si>
  <si>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</si>
  <si>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</si>
  <si>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</si>
  <si>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</si>
  <si>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</si>
  <si>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</si>
  <si>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冠</t>
  </si>
  <si>
    <t>舞</t>
  </si>
  <si>
    <t>創</t>
  </si>
  <si>
    <t>追</t>
  </si>
  <si>
    <t>竜騎</t>
  </si>
  <si>
    <t>魚六</t>
  </si>
  <si>
    <t>高聖</t>
  </si>
  <si>
    <t>連</t>
  </si>
  <si>
    <t>機</t>
  </si>
  <si>
    <t>断</t>
  </si>
  <si>
    <t>貴護</t>
  </si>
  <si>
    <t>皿</t>
  </si>
  <si>
    <t>修羅</t>
  </si>
  <si>
    <t>民</t>
  </si>
  <si>
    <t>椀</t>
  </si>
  <si>
    <t>影追</t>
  </si>
  <si>
    <t>R</t>
  </si>
  <si>
    <t>エルディ</t>
  </si>
  <si>
    <t>猫耳と尻尾の男</t>
  </si>
  <si>
    <t>友達のために</t>
  </si>
  <si>
    <t>デパリア</t>
  </si>
  <si>
    <t>駐屯255,271</t>
  </si>
  <si>
    <t>1.98M/630K</t>
  </si>
  <si>
    <t>2M/200K</t>
  </si>
  <si>
    <t>600K/200K</t>
  </si>
  <si>
    <t>1.4M/210K</t>
  </si>
  <si>
    <t>5M</t>
  </si>
  <si>
    <t>2M/600K</t>
  </si>
  <si>
    <t>2.4M/200K</t>
  </si>
  <si>
    <t>3M/700K</t>
  </si>
  <si>
    <t>1M/600K</t>
  </si>
  <si>
    <t>3M/1M</t>
  </si>
  <si>
    <t>2.5M/600K</t>
  </si>
  <si>
    <t>エルディ</t>
  </si>
  <si>
    <t>エルディカスティス</t>
  </si>
  <si>
    <t>MAX</t>
  </si>
  <si>
    <t>？</t>
  </si>
  <si>
    <t>SSS</t>
  </si>
  <si>
    <t>M 160K</t>
  </si>
  <si>
    <t>M 40K</t>
  </si>
  <si>
    <t>M 80K</t>
  </si>
  <si>
    <t>M 20K</t>
  </si>
  <si>
    <t>イズルード</t>
  </si>
  <si>
    <t>S.S.S. Side:スピカ 後半</t>
  </si>
  <si>
    <t>M 160K/80K</t>
  </si>
  <si>
    <t>アルゴル</t>
  </si>
  <si>
    <t>イズルード9時方向酒場デイブレイク内/ランドルフと会話後転送された先</t>
  </si>
  <si>
    <t>S.S.S. Side:サビク 後半</t>
  </si>
  <si>
    <t>M 80K/20K</t>
  </si>
  <si>
    <t>ランドルフ</t>
  </si>
  <si>
    <t>イズルード9時方向酒場デイブレイク内カウンター</t>
  </si>
  <si>
    <t>S.S.S. Side:サビク 前半</t>
  </si>
  <si>
    <t>サビク</t>
  </si>
  <si>
    <t>モロク北西方向酒場内</t>
  </si>
  <si>
    <t>S.S.S. Side:スピカ 前半</t>
  </si>
  <si>
    <t>トルシュ</t>
  </si>
  <si>
    <t>アルベルタ9時方向のトルシュ（59,134）と会話後転送された先</t>
  </si>
  <si>
    <t>2M/200K</t>
  </si>
  <si>
    <t>600K/200K</t>
  </si>
  <si>
    <t>200K/10K</t>
  </si>
  <si>
    <t>1.4M/210K</t>
  </si>
  <si>
    <t>デパリア</t>
  </si>
  <si>
    <t>ミッドガルド連合軍駐屯地本部西方（255,271）</t>
  </si>
  <si>
    <t>5M</t>
  </si>
  <si>
    <t>ミッドガルド連合軍駐屯地（215,247）建物内/総括司令官</t>
  </si>
  <si>
    <t>2M/600K</t>
  </si>
  <si>
    <t>2.4M/200K</t>
  </si>
  <si>
    <t>3M/700K</t>
  </si>
  <si>
    <t>1M/600K</t>
  </si>
  <si>
    <t>3M/1M</t>
  </si>
  <si>
    <t>ドハ</t>
  </si>
  <si>
    <t>ミッドガルド連合軍駐屯地本部建物内2F</t>
  </si>
  <si>
    <t>エルディカスティス</t>
  </si>
  <si>
    <t>2.5M/600K</t>
  </si>
  <si>
    <t>フレード</t>
  </si>
  <si>
    <t>南西側居住区第3セクター</t>
  </si>
  <si>
    <t>クエスト管理表Ver6.07b</t>
  </si>
  <si>
    <t>追加</t>
  </si>
  <si>
    <t>M 160K</t>
  </si>
  <si>
    <t>M 40K</t>
  </si>
  <si>
    <t>？</t>
  </si>
  <si>
    <t>M 80K</t>
  </si>
  <si>
    <t>M 20K</t>
  </si>
  <si>
    <t>S.S.S. Side:アルナ＆アイリ 後半</t>
  </si>
  <si>
    <t>S.S.S. Side:アルナ＆アイリ 前半</t>
  </si>
  <si>
    <t>3.5M</t>
  </si>
  <si>
    <t>M 160K/40K</t>
  </si>
  <si>
    <t>S.S.S. Side:スピカ Ex</t>
  </si>
  <si>
    <t>S.S.S. Side:アルナ＆アイリ Ex</t>
  </si>
  <si>
    <t>M 80K/20K</t>
  </si>
  <si>
    <t>アイリ</t>
  </si>
  <si>
    <t>屋敷内寝室のアイリ</t>
  </si>
  <si>
    <t>S.S.S. Side:サビク Ex</t>
  </si>
  <si>
    <t>M 80K/40K</t>
  </si>
  <si>
    <t>サビク</t>
  </si>
  <si>
    <t>モロク北東方向</t>
  </si>
  <si>
    <t>1.5M</t>
  </si>
  <si>
    <t>3.5M</t>
  </si>
  <si>
    <t>魔王追跡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</si>
</sst>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12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8"/>
      <color indexed="5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gray125">
        <bgColor indexed="55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16" applyNumberForma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76" fontId="3" fillId="0" borderId="0" xfId="16" applyNumberFormat="1" applyFont="1" applyFill="1" applyBorder="1" applyAlignment="1" applyProtection="1">
      <alignment horizontal="center" vertical="center" shrinkToFit="1"/>
      <protection/>
    </xf>
    <xf numFmtId="0" fontId="3" fillId="0" borderId="0" xfId="16" applyNumberFormat="1" applyFont="1" applyFill="1" applyBorder="1" applyAlignment="1" applyProtection="1">
      <alignment horizontal="center" vertical="center" wrapText="1"/>
      <protection/>
    </xf>
    <xf numFmtId="0" fontId="3" fillId="0" borderId="0" xfId="1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16" applyNumberFormat="1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38" fontId="3" fillId="0" borderId="0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16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16" applyFont="1" applyAlignment="1" applyProtection="1">
      <alignment horizontal="center" vertical="center" wrapText="1"/>
      <protection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 wrapText="1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16" applyNumberFormat="1" applyFont="1" applyFill="1" applyBorder="1" applyAlignment="1" applyProtection="1">
      <alignment horizontal="center" vertical="center"/>
      <protection/>
    </xf>
    <xf numFmtId="0" fontId="3" fillId="0" borderId="0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3" fillId="0" borderId="0" xfId="16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38383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152400</xdr:rowOff>
    </xdr:from>
    <xdr:to>
      <xdr:col>1</xdr:col>
      <xdr:colOff>885825</xdr:colOff>
      <xdr:row>3</xdr:row>
      <xdr:rowOff>9525</xdr:rowOff>
    </xdr:to>
    <xdr:sp>
      <xdr:nvSpPr>
        <xdr:cNvPr id="1" name="長方形 30"/>
        <xdr:cNvSpPr>
          <a:spLocks/>
        </xdr:cNvSpPr>
      </xdr:nvSpPr>
      <xdr:spPr>
        <a:xfrm>
          <a:off x="590550" y="171450"/>
          <a:ext cx="723900" cy="200025"/>
        </a:xfrm>
        <a:prstGeom prst="rect">
          <a:avLst/>
        </a:prstGeom>
        <a:solidFill>
          <a:srgbClr val="E6E6EE"/>
        </a:solidFill>
        <a:ln w="12600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セーブ</a:t>
          </a:r>
        </a:p>
      </xdr:txBody>
    </xdr:sp>
    <xdr:clientData/>
  </xdr:twoCellAnchor>
  <xdr:twoCellAnchor>
    <xdr:from>
      <xdr:col>2</xdr:col>
      <xdr:colOff>76200</xdr:colOff>
      <xdr:row>1</xdr:row>
      <xdr:rowOff>152400</xdr:rowOff>
    </xdr:from>
    <xdr:to>
      <xdr:col>2</xdr:col>
      <xdr:colOff>800100</xdr:colOff>
      <xdr:row>3</xdr:row>
      <xdr:rowOff>9525</xdr:rowOff>
    </xdr:to>
    <xdr:sp>
      <xdr:nvSpPr>
        <xdr:cNvPr id="2" name="長方形 31"/>
        <xdr:cNvSpPr>
          <a:spLocks/>
        </xdr:cNvSpPr>
      </xdr:nvSpPr>
      <xdr:spPr>
        <a:xfrm>
          <a:off x="1504950" y="171450"/>
          <a:ext cx="723900" cy="200025"/>
        </a:xfrm>
        <a:prstGeom prst="rect">
          <a:avLst/>
        </a:prstGeom>
        <a:solidFill>
          <a:srgbClr val="E6E6EE"/>
        </a:solidFill>
        <a:ln w="12600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ロード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E94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13.125" style="2" customWidth="1"/>
    <col min="3" max="3" width="11.625" style="3" customWidth="1"/>
    <col min="4" max="5" width="4.125" style="3" customWidth="1"/>
    <col min="6" max="7" width="8.125" style="4" customWidth="1"/>
    <col min="8" max="67" width="4.625" style="3" customWidth="1"/>
    <col min="68" max="16384" width="9.00390625" style="3" customWidth="1"/>
  </cols>
  <sheetData>
    <row r="1" ht="1.5" customHeight="1"/>
    <row r="2" spans="1:31" ht="13.5">
      <c r="A2" s="5" t="s">
        <v>771</v>
      </c>
      <c r="B2" s="6"/>
      <c r="C2" s="7"/>
      <c r="D2" s="5"/>
      <c r="E2" s="5"/>
      <c r="F2" s="8"/>
      <c r="G2" s="3"/>
      <c r="H2" s="39" t="s">
        <v>0</v>
      </c>
      <c r="I2" s="39"/>
      <c r="J2" s="39"/>
      <c r="K2" s="39"/>
      <c r="L2" s="39"/>
      <c r="M2" s="39"/>
      <c r="N2" s="39" t="s">
        <v>1</v>
      </c>
      <c r="O2" s="39"/>
      <c r="P2" s="39"/>
      <c r="Q2" s="39"/>
      <c r="R2" s="39"/>
      <c r="S2" s="39"/>
      <c r="T2" s="39" t="s">
        <v>2</v>
      </c>
      <c r="U2" s="39"/>
      <c r="V2" s="39"/>
      <c r="W2" s="39"/>
      <c r="X2" s="39"/>
      <c r="Y2" s="39"/>
      <c r="Z2" s="39" t="s">
        <v>3</v>
      </c>
      <c r="AA2" s="39"/>
      <c r="AB2" s="39"/>
      <c r="AC2" s="39"/>
      <c r="AD2" s="39"/>
      <c r="AE2" s="39"/>
    </row>
    <row r="3" spans="6:31" ht="13.5">
      <c r="F3" s="39" t="s">
        <v>4</v>
      </c>
      <c r="G3" s="39"/>
      <c r="H3" s="9" t="s">
        <v>5</v>
      </c>
      <c r="I3" s="9" t="s">
        <v>5</v>
      </c>
      <c r="J3" s="9" t="s">
        <v>5</v>
      </c>
      <c r="K3" s="9" t="s">
        <v>5</v>
      </c>
      <c r="L3" s="9" t="s">
        <v>5</v>
      </c>
      <c r="M3" s="9" t="s">
        <v>5</v>
      </c>
      <c r="N3" s="9" t="s">
        <v>5</v>
      </c>
      <c r="O3" s="9" t="s">
        <v>5</v>
      </c>
      <c r="P3" s="9" t="s">
        <v>5</v>
      </c>
      <c r="Q3" s="9" t="s">
        <v>5</v>
      </c>
      <c r="R3" s="9" t="s">
        <v>5</v>
      </c>
      <c r="S3" s="9" t="s">
        <v>5</v>
      </c>
      <c r="T3" s="9" t="s">
        <v>5</v>
      </c>
      <c r="U3" s="9" t="s">
        <v>5</v>
      </c>
      <c r="V3" s="9" t="s">
        <v>5</v>
      </c>
      <c r="W3" s="9" t="s">
        <v>5</v>
      </c>
      <c r="X3" s="9" t="s">
        <v>5</v>
      </c>
      <c r="Y3" s="9" t="s">
        <v>5</v>
      </c>
      <c r="Z3" s="9" t="s">
        <v>5</v>
      </c>
      <c r="AA3" s="9" t="s">
        <v>5</v>
      </c>
      <c r="AB3" s="9" t="s">
        <v>5</v>
      </c>
      <c r="AC3" s="9" t="s">
        <v>5</v>
      </c>
      <c r="AD3" s="9" t="s">
        <v>5</v>
      </c>
      <c r="AE3" s="9" t="s">
        <v>5</v>
      </c>
    </row>
    <row r="4" spans="3:31" ht="13.5">
      <c r="C4" s="3" t="s">
        <v>6</v>
      </c>
      <c r="D4" s="3" t="s">
        <v>7</v>
      </c>
      <c r="E4" s="3" t="s">
        <v>8</v>
      </c>
      <c r="F4" s="9" t="s">
        <v>9</v>
      </c>
      <c r="G4" s="9" t="s">
        <v>10</v>
      </c>
      <c r="H4" s="9" t="s">
        <v>11</v>
      </c>
      <c r="I4" s="9" t="s">
        <v>11</v>
      </c>
      <c r="J4" s="9" t="s">
        <v>11</v>
      </c>
      <c r="K4" s="9" t="s">
        <v>11</v>
      </c>
      <c r="L4" s="9" t="s">
        <v>11</v>
      </c>
      <c r="M4" s="9" t="s">
        <v>11</v>
      </c>
      <c r="N4" s="9" t="s">
        <v>11</v>
      </c>
      <c r="O4" s="9" t="s">
        <v>11</v>
      </c>
      <c r="P4" s="9" t="s">
        <v>11</v>
      </c>
      <c r="Q4" s="9" t="s">
        <v>11</v>
      </c>
      <c r="R4" s="9" t="s">
        <v>11</v>
      </c>
      <c r="S4" s="9" t="s">
        <v>11</v>
      </c>
      <c r="T4" s="9" t="s">
        <v>11</v>
      </c>
      <c r="U4" s="9" t="s">
        <v>11</v>
      </c>
      <c r="V4" s="9" t="s">
        <v>11</v>
      </c>
      <c r="W4" s="9" t="s">
        <v>11</v>
      </c>
      <c r="X4" s="9" t="s">
        <v>11</v>
      </c>
      <c r="Y4" s="9" t="s">
        <v>11</v>
      </c>
      <c r="Z4" s="9" t="s">
        <v>11</v>
      </c>
      <c r="AA4" s="9" t="s">
        <v>11</v>
      </c>
      <c r="AB4" s="9" t="s">
        <v>11</v>
      </c>
      <c r="AC4" s="9" t="s">
        <v>11</v>
      </c>
      <c r="AD4" s="9" t="s">
        <v>11</v>
      </c>
      <c r="AE4" s="9" t="s">
        <v>11</v>
      </c>
    </row>
    <row r="5" spans="1:31" ht="13.5">
      <c r="A5" s="40" t="s">
        <v>12</v>
      </c>
      <c r="B5" s="10" t="str">
        <f>HYPERLINK("http://quest.rowiki.jp/?%BF%C0%B4%EF%A5%AF%A5%A8%A5%B9%A5%C8#Sleipnir","神器1次")</f>
        <v>神器1次</v>
      </c>
      <c r="C5" s="3" t="s">
        <v>13</v>
      </c>
      <c r="D5" s="3">
        <v>70</v>
      </c>
      <c r="F5" s="4" t="s">
        <v>14</v>
      </c>
      <c r="H5" s="9" t="s">
        <v>15</v>
      </c>
      <c r="I5" s="9" t="s">
        <v>15</v>
      </c>
      <c r="J5" s="9" t="s">
        <v>15</v>
      </c>
      <c r="K5" s="9" t="s">
        <v>15</v>
      </c>
      <c r="L5" s="9" t="s">
        <v>15</v>
      </c>
      <c r="M5" s="9" t="s">
        <v>15</v>
      </c>
      <c r="N5" s="9" t="s">
        <v>15</v>
      </c>
      <c r="O5" s="9" t="s">
        <v>15</v>
      </c>
      <c r="P5" s="9" t="s">
        <v>15</v>
      </c>
      <c r="Q5" s="9" t="s">
        <v>15</v>
      </c>
      <c r="R5" s="9" t="s">
        <v>15</v>
      </c>
      <c r="S5" s="9" t="s">
        <v>15</v>
      </c>
      <c r="T5" s="9" t="s">
        <v>15</v>
      </c>
      <c r="U5" s="9" t="s">
        <v>15</v>
      </c>
      <c r="V5" s="9" t="s">
        <v>15</v>
      </c>
      <c r="W5" s="9" t="s">
        <v>15</v>
      </c>
      <c r="X5" s="9" t="s">
        <v>15</v>
      </c>
      <c r="Y5" s="9" t="s">
        <v>15</v>
      </c>
      <c r="Z5" s="9" t="s">
        <v>15</v>
      </c>
      <c r="AA5" s="9" t="s">
        <v>15</v>
      </c>
      <c r="AB5" s="9" t="s">
        <v>15</v>
      </c>
      <c r="AC5" s="9" t="s">
        <v>15</v>
      </c>
      <c r="AD5" s="9" t="s">
        <v>15</v>
      </c>
      <c r="AE5" s="9" t="s">
        <v>15</v>
      </c>
    </row>
    <row r="6" spans="1:31" ht="13.5">
      <c r="A6" s="40"/>
      <c r="B6" s="41" t="str">
        <f>HYPERLINK("http://quest.rowiki.jp/?%BF%C0%B4%EF%A5%AF%A5%A8%A5%B9%A5%C8#Megingjard","神器2次")</f>
        <v>神器2次</v>
      </c>
      <c r="C6" s="3" t="s">
        <v>16</v>
      </c>
      <c r="D6" s="42">
        <v>60</v>
      </c>
      <c r="E6" s="42">
        <v>91</v>
      </c>
      <c r="F6" s="11" t="s">
        <v>17</v>
      </c>
      <c r="H6" s="9" t="s">
        <v>15</v>
      </c>
      <c r="I6" s="9" t="s">
        <v>15</v>
      </c>
      <c r="J6" s="9" t="s">
        <v>15</v>
      </c>
      <c r="K6" s="9" t="s">
        <v>15</v>
      </c>
      <c r="L6" s="9" t="s">
        <v>15</v>
      </c>
      <c r="M6" s="9" t="s">
        <v>15</v>
      </c>
      <c r="N6" s="9" t="s">
        <v>15</v>
      </c>
      <c r="O6" s="9" t="s">
        <v>15</v>
      </c>
      <c r="P6" s="9" t="s">
        <v>15</v>
      </c>
      <c r="Q6" s="9" t="s">
        <v>15</v>
      </c>
      <c r="R6" s="9" t="s">
        <v>15</v>
      </c>
      <c r="S6" s="9" t="s">
        <v>15</v>
      </c>
      <c r="T6" s="9" t="s">
        <v>15</v>
      </c>
      <c r="U6" s="9" t="s">
        <v>15</v>
      </c>
      <c r="V6" s="9" t="s">
        <v>15</v>
      </c>
      <c r="W6" s="9" t="s">
        <v>15</v>
      </c>
      <c r="X6" s="9" t="s">
        <v>15</v>
      </c>
      <c r="Y6" s="9" t="s">
        <v>15</v>
      </c>
      <c r="Z6" s="9" t="s">
        <v>15</v>
      </c>
      <c r="AA6" s="9" t="s">
        <v>15</v>
      </c>
      <c r="AB6" s="9" t="s">
        <v>15</v>
      </c>
      <c r="AC6" s="9" t="s">
        <v>15</v>
      </c>
      <c r="AD6" s="9" t="s">
        <v>15</v>
      </c>
      <c r="AE6" s="9" t="s">
        <v>15</v>
      </c>
    </row>
    <row r="7" spans="1:31" ht="13.5">
      <c r="A7" s="40"/>
      <c r="B7" s="41"/>
      <c r="C7" s="3" t="s">
        <v>16</v>
      </c>
      <c r="D7" s="42"/>
      <c r="E7" s="42"/>
      <c r="F7" s="4" t="s">
        <v>18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9" t="s">
        <v>15</v>
      </c>
      <c r="AC7" s="9" t="s">
        <v>15</v>
      </c>
      <c r="AD7" s="9" t="s">
        <v>15</v>
      </c>
      <c r="AE7" s="9" t="s">
        <v>15</v>
      </c>
    </row>
    <row r="8" spans="1:31" ht="13.5">
      <c r="A8" s="40"/>
      <c r="B8" s="10" t="str">
        <f>HYPERLINK("http://quest.rowiki.jp/?%BF%C0%B4%EF%A5%AF%A5%A8%A5%B9%A5%C8#Brisingamen","神器3次")</f>
        <v>神器3次</v>
      </c>
      <c r="C8" s="3" t="s">
        <v>13</v>
      </c>
      <c r="D8" s="3">
        <v>70</v>
      </c>
      <c r="F8" s="4" t="s">
        <v>14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9" t="s">
        <v>15</v>
      </c>
      <c r="Q8" s="9" t="s">
        <v>15</v>
      </c>
      <c r="R8" s="9" t="s">
        <v>15</v>
      </c>
      <c r="S8" s="9" t="s">
        <v>15</v>
      </c>
      <c r="T8" s="9" t="s">
        <v>15</v>
      </c>
      <c r="U8" s="9" t="s">
        <v>15</v>
      </c>
      <c r="V8" s="9" t="s">
        <v>15</v>
      </c>
      <c r="W8" s="9" t="s">
        <v>15</v>
      </c>
      <c r="X8" s="9" t="s">
        <v>15</v>
      </c>
      <c r="Y8" s="9" t="s">
        <v>15</v>
      </c>
      <c r="Z8" s="9" t="s">
        <v>15</v>
      </c>
      <c r="AA8" s="9" t="s">
        <v>15</v>
      </c>
      <c r="AB8" s="9" t="s">
        <v>15</v>
      </c>
      <c r="AC8" s="9" t="s">
        <v>15</v>
      </c>
      <c r="AD8" s="9" t="s">
        <v>15</v>
      </c>
      <c r="AE8" s="9" t="s">
        <v>15</v>
      </c>
    </row>
    <row r="9" spans="1:31" ht="13.5">
      <c r="A9" s="40"/>
      <c r="B9" s="10" t="str">
        <f>HYPERLINK("http://quest.rowiki.jp/?%BF%C0%B4%EF%A5%AF%A5%A8%A5%B9%A5%C8#Mjolnir","神器4次")</f>
        <v>神器4次</v>
      </c>
      <c r="C9" s="3" t="s">
        <v>13</v>
      </c>
      <c r="D9" s="3">
        <v>70</v>
      </c>
      <c r="F9" s="4" t="s">
        <v>19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 t="s">
        <v>15</v>
      </c>
      <c r="P9" s="9" t="s">
        <v>15</v>
      </c>
      <c r="Q9" s="9" t="s">
        <v>15</v>
      </c>
      <c r="R9" s="9" t="s">
        <v>15</v>
      </c>
      <c r="S9" s="9" t="s">
        <v>15</v>
      </c>
      <c r="T9" s="9" t="s">
        <v>15</v>
      </c>
      <c r="U9" s="9" t="s">
        <v>15</v>
      </c>
      <c r="V9" s="9" t="s">
        <v>15</v>
      </c>
      <c r="W9" s="9" t="s">
        <v>15</v>
      </c>
      <c r="X9" s="9" t="s">
        <v>15</v>
      </c>
      <c r="Y9" s="9" t="s">
        <v>15</v>
      </c>
      <c r="Z9" s="9" t="s">
        <v>15</v>
      </c>
      <c r="AA9" s="9" t="s">
        <v>15</v>
      </c>
      <c r="AB9" s="9" t="s">
        <v>15</v>
      </c>
      <c r="AC9" s="9" t="s">
        <v>15</v>
      </c>
      <c r="AD9" s="9" t="s">
        <v>15</v>
      </c>
      <c r="AE9" s="9" t="s">
        <v>15</v>
      </c>
    </row>
    <row r="10" spans="2:31" ht="13.5">
      <c r="B10" s="12" t="s">
        <v>20</v>
      </c>
      <c r="C10" s="3" t="s">
        <v>21</v>
      </c>
      <c r="F10" s="4" t="s">
        <v>22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9" t="s">
        <v>15</v>
      </c>
      <c r="P10" s="9" t="s">
        <v>15</v>
      </c>
      <c r="Q10" s="9" t="s">
        <v>15</v>
      </c>
      <c r="R10" s="9" t="s">
        <v>15</v>
      </c>
      <c r="S10" s="9" t="s">
        <v>15</v>
      </c>
      <c r="T10" s="9" t="s">
        <v>15</v>
      </c>
      <c r="U10" s="9" t="s">
        <v>15</v>
      </c>
      <c r="V10" s="9" t="s">
        <v>15</v>
      </c>
      <c r="W10" s="9" t="s">
        <v>15</v>
      </c>
      <c r="X10" s="9" t="s">
        <v>15</v>
      </c>
      <c r="Y10" s="9" t="s">
        <v>15</v>
      </c>
      <c r="Z10" s="9" t="s">
        <v>15</v>
      </c>
      <c r="AA10" s="9" t="s">
        <v>15</v>
      </c>
      <c r="AB10" s="9" t="s">
        <v>15</v>
      </c>
      <c r="AC10" s="9" t="s">
        <v>15</v>
      </c>
      <c r="AD10" s="9" t="s">
        <v>15</v>
      </c>
      <c r="AE10" s="9" t="s">
        <v>15</v>
      </c>
    </row>
    <row r="11" spans="2:31" ht="27">
      <c r="B11" s="13" t="str">
        <f>HYPERLINK("http://quest.rowiki.jp/?Yuno#jupe_search","ジュピロス
遺跡調査")</f>
        <v>ジュピロス
遺跡調査</v>
      </c>
      <c r="C11" s="3" t="s">
        <v>23</v>
      </c>
      <c r="H11" s="9" t="s">
        <v>15</v>
      </c>
      <c r="I11" s="9" t="s">
        <v>15</v>
      </c>
      <c r="J11" s="9" t="s">
        <v>15</v>
      </c>
      <c r="K11" s="9" t="s">
        <v>15</v>
      </c>
      <c r="L11" s="9" t="s">
        <v>15</v>
      </c>
      <c r="M11" s="9" t="s">
        <v>15</v>
      </c>
      <c r="N11" s="9" t="s">
        <v>15</v>
      </c>
      <c r="O11" s="9" t="s">
        <v>15</v>
      </c>
      <c r="P11" s="9" t="s">
        <v>15</v>
      </c>
      <c r="Q11" s="9" t="s">
        <v>15</v>
      </c>
      <c r="R11" s="9" t="s">
        <v>15</v>
      </c>
      <c r="S11" s="9" t="s">
        <v>15</v>
      </c>
      <c r="T11" s="9" t="s">
        <v>15</v>
      </c>
      <c r="U11" s="9" t="s">
        <v>15</v>
      </c>
      <c r="V11" s="9" t="s">
        <v>15</v>
      </c>
      <c r="W11" s="9" t="s">
        <v>15</v>
      </c>
      <c r="X11" s="9" t="s">
        <v>15</v>
      </c>
      <c r="Y11" s="9" t="s">
        <v>15</v>
      </c>
      <c r="Z11" s="9" t="s">
        <v>15</v>
      </c>
      <c r="AA11" s="9" t="s">
        <v>15</v>
      </c>
      <c r="AB11" s="9" t="s">
        <v>15</v>
      </c>
      <c r="AC11" s="9" t="s">
        <v>15</v>
      </c>
      <c r="AD11" s="9" t="s">
        <v>15</v>
      </c>
      <c r="AE11" s="9" t="s">
        <v>15</v>
      </c>
    </row>
    <row r="12" spans="1:31" ht="13.5">
      <c r="A12" s="43" t="s">
        <v>24</v>
      </c>
      <c r="B12" s="14" t="str">
        <f>HYPERLINK("http://quest.rowiki.jp/?Louyang#medicine","お薬")</f>
        <v>お薬</v>
      </c>
      <c r="C12" s="3" t="s">
        <v>25</v>
      </c>
      <c r="D12" s="3">
        <v>40</v>
      </c>
      <c r="F12" s="4" t="s">
        <v>26</v>
      </c>
      <c r="G12" s="4" t="s">
        <v>27</v>
      </c>
      <c r="H12" s="9" t="s">
        <v>15</v>
      </c>
      <c r="I12" s="9" t="s">
        <v>15</v>
      </c>
      <c r="J12" s="9" t="s">
        <v>15</v>
      </c>
      <c r="K12" s="9" t="s">
        <v>15</v>
      </c>
      <c r="L12" s="9" t="s">
        <v>15</v>
      </c>
      <c r="M12" s="9" t="s">
        <v>15</v>
      </c>
      <c r="N12" s="9" t="s">
        <v>15</v>
      </c>
      <c r="O12" s="9" t="s">
        <v>15</v>
      </c>
      <c r="P12" s="9" t="s">
        <v>15</v>
      </c>
      <c r="Q12" s="9" t="s">
        <v>15</v>
      </c>
      <c r="R12" s="9" t="s">
        <v>15</v>
      </c>
      <c r="S12" s="9" t="s">
        <v>15</v>
      </c>
      <c r="T12" s="9" t="s">
        <v>15</v>
      </c>
      <c r="U12" s="9" t="s">
        <v>15</v>
      </c>
      <c r="V12" s="9" t="s">
        <v>15</v>
      </c>
      <c r="W12" s="9" t="s">
        <v>15</v>
      </c>
      <c r="X12" s="9" t="s">
        <v>15</v>
      </c>
      <c r="Y12" s="9" t="s">
        <v>15</v>
      </c>
      <c r="Z12" s="9" t="s">
        <v>15</v>
      </c>
      <c r="AA12" s="9" t="s">
        <v>15</v>
      </c>
      <c r="AB12" s="9" t="s">
        <v>15</v>
      </c>
      <c r="AC12" s="9" t="s">
        <v>15</v>
      </c>
      <c r="AD12" s="9" t="s">
        <v>15</v>
      </c>
      <c r="AE12" s="9" t="s">
        <v>15</v>
      </c>
    </row>
    <row r="13" spans="1:31" ht="13.5">
      <c r="A13" s="43"/>
      <c r="B13" s="14" t="str">
        <f>HYPERLINK("http://quest.rowiki.jp/?Louyang#poison","毒薬")</f>
        <v>毒薬</v>
      </c>
      <c r="C13" s="3" t="s">
        <v>28</v>
      </c>
      <c r="E13" s="3">
        <v>91</v>
      </c>
      <c r="F13" s="15" t="s">
        <v>29</v>
      </c>
      <c r="H13" s="9" t="s">
        <v>15</v>
      </c>
      <c r="I13" s="9" t="s">
        <v>15</v>
      </c>
      <c r="J13" s="9" t="s">
        <v>15</v>
      </c>
      <c r="K13" s="9" t="s">
        <v>15</v>
      </c>
      <c r="L13" s="9" t="s">
        <v>15</v>
      </c>
      <c r="M13" s="9" t="s">
        <v>15</v>
      </c>
      <c r="N13" s="9" t="s">
        <v>15</v>
      </c>
      <c r="O13" s="9" t="s">
        <v>15</v>
      </c>
      <c r="P13" s="9" t="s">
        <v>15</v>
      </c>
      <c r="Q13" s="9" t="s">
        <v>15</v>
      </c>
      <c r="R13" s="9" t="s">
        <v>15</v>
      </c>
      <c r="S13" s="9" t="s">
        <v>15</v>
      </c>
      <c r="T13" s="9" t="s">
        <v>15</v>
      </c>
      <c r="U13" s="9" t="s">
        <v>15</v>
      </c>
      <c r="V13" s="9" t="s">
        <v>15</v>
      </c>
      <c r="W13" s="9" t="s">
        <v>15</v>
      </c>
      <c r="X13" s="9" t="s">
        <v>15</v>
      </c>
      <c r="Y13" s="9" t="s">
        <v>15</v>
      </c>
      <c r="Z13" s="9" t="s">
        <v>15</v>
      </c>
      <c r="AA13" s="9" t="s">
        <v>15</v>
      </c>
      <c r="AB13" s="9" t="s">
        <v>15</v>
      </c>
      <c r="AC13" s="9" t="s">
        <v>15</v>
      </c>
      <c r="AD13" s="9" t="s">
        <v>15</v>
      </c>
      <c r="AE13" s="9" t="s">
        <v>15</v>
      </c>
    </row>
    <row r="14" spans="1:31" ht="13.5">
      <c r="A14" s="1" t="s">
        <v>30</v>
      </c>
      <c r="B14" s="14" t="str">
        <f>HYPERLINK("http://quest.rowiki.jp/?Ayothaya#ayo_quest03","婚約者")</f>
        <v>婚約者</v>
      </c>
      <c r="C14" s="3" t="s">
        <v>28</v>
      </c>
      <c r="E14" s="3">
        <v>91</v>
      </c>
      <c r="F14" s="15" t="s">
        <v>31</v>
      </c>
      <c r="H14" s="9" t="s">
        <v>15</v>
      </c>
      <c r="I14" s="9" t="s">
        <v>15</v>
      </c>
      <c r="J14" s="9" t="s">
        <v>15</v>
      </c>
      <c r="K14" s="9" t="s">
        <v>15</v>
      </c>
      <c r="L14" s="9" t="s">
        <v>15</v>
      </c>
      <c r="M14" s="9" t="s">
        <v>15</v>
      </c>
      <c r="N14" s="9" t="s">
        <v>15</v>
      </c>
      <c r="O14" s="9" t="s">
        <v>15</v>
      </c>
      <c r="P14" s="9" t="s">
        <v>15</v>
      </c>
      <c r="Q14" s="9" t="s">
        <v>15</v>
      </c>
      <c r="R14" s="9" t="s">
        <v>15</v>
      </c>
      <c r="S14" s="9" t="s">
        <v>15</v>
      </c>
      <c r="T14" s="9" t="s">
        <v>15</v>
      </c>
      <c r="U14" s="9" t="s">
        <v>15</v>
      </c>
      <c r="V14" s="9" t="s">
        <v>15</v>
      </c>
      <c r="W14" s="9" t="s">
        <v>15</v>
      </c>
      <c r="X14" s="9" t="s">
        <v>15</v>
      </c>
      <c r="Y14" s="9" t="s">
        <v>15</v>
      </c>
      <c r="Z14" s="9" t="s">
        <v>15</v>
      </c>
      <c r="AA14" s="9" t="s">
        <v>15</v>
      </c>
      <c r="AB14" s="9" t="s">
        <v>15</v>
      </c>
      <c r="AC14" s="9" t="s">
        <v>15</v>
      </c>
      <c r="AD14" s="9" t="s">
        <v>15</v>
      </c>
      <c r="AE14" s="9" t="s">
        <v>15</v>
      </c>
    </row>
    <row r="15" spans="1:31" ht="13.5">
      <c r="A15" s="40" t="s">
        <v>32</v>
      </c>
      <c r="B15" s="14" t="str">
        <f>HYPERLINK("http://quest.rowiki.jp/?TheSign#early_stage","The Sign1部")</f>
        <v>The Sign1部</v>
      </c>
      <c r="C15" s="3" t="s">
        <v>33</v>
      </c>
      <c r="D15" s="42">
        <v>50</v>
      </c>
      <c r="E15" s="3">
        <v>91</v>
      </c>
      <c r="F15" s="4" t="s">
        <v>22</v>
      </c>
      <c r="H15" s="9" t="s">
        <v>15</v>
      </c>
      <c r="I15" s="9" t="s">
        <v>15</v>
      </c>
      <c r="J15" s="9" t="s">
        <v>15</v>
      </c>
      <c r="K15" s="9" t="s">
        <v>15</v>
      </c>
      <c r="L15" s="9" t="s">
        <v>15</v>
      </c>
      <c r="M15" s="9" t="s">
        <v>15</v>
      </c>
      <c r="N15" s="9" t="s">
        <v>15</v>
      </c>
      <c r="O15" s="9" t="s">
        <v>15</v>
      </c>
      <c r="P15" s="9" t="s">
        <v>15</v>
      </c>
      <c r="Q15" s="9" t="s">
        <v>15</v>
      </c>
      <c r="R15" s="9" t="s">
        <v>15</v>
      </c>
      <c r="S15" s="9" t="s">
        <v>15</v>
      </c>
      <c r="T15" s="9" t="s">
        <v>15</v>
      </c>
      <c r="U15" s="9" t="s">
        <v>15</v>
      </c>
      <c r="V15" s="9" t="s">
        <v>15</v>
      </c>
      <c r="W15" s="9" t="s">
        <v>15</v>
      </c>
      <c r="X15" s="9" t="s">
        <v>15</v>
      </c>
      <c r="Y15" s="9" t="s">
        <v>15</v>
      </c>
      <c r="Z15" s="9" t="s">
        <v>15</v>
      </c>
      <c r="AA15" s="9" t="s">
        <v>15</v>
      </c>
      <c r="AB15" s="9" t="s">
        <v>15</v>
      </c>
      <c r="AC15" s="9" t="s">
        <v>15</v>
      </c>
      <c r="AD15" s="9" t="s">
        <v>15</v>
      </c>
      <c r="AE15" s="9" t="s">
        <v>15</v>
      </c>
    </row>
    <row r="16" spans="1:31" ht="13.5">
      <c r="A16" s="40"/>
      <c r="B16" s="14" t="str">
        <f>HYPERLINK("http://quest.rowiki.jp/?TheSign#middle_stage","The Sign2部")</f>
        <v>The Sign2部</v>
      </c>
      <c r="C16" s="3" t="s">
        <v>34</v>
      </c>
      <c r="D16" s="42"/>
      <c r="E16" s="3">
        <v>91</v>
      </c>
      <c r="F16" s="4" t="s">
        <v>35</v>
      </c>
      <c r="G16" s="4" t="s">
        <v>36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9" t="s">
        <v>15</v>
      </c>
      <c r="N16" s="9" t="s">
        <v>15</v>
      </c>
      <c r="O16" s="9" t="s">
        <v>15</v>
      </c>
      <c r="P16" s="9" t="s">
        <v>15</v>
      </c>
      <c r="Q16" s="9" t="s">
        <v>15</v>
      </c>
      <c r="R16" s="9" t="s">
        <v>15</v>
      </c>
      <c r="S16" s="9" t="s">
        <v>15</v>
      </c>
      <c r="T16" s="9" t="s">
        <v>15</v>
      </c>
      <c r="U16" s="9" t="s">
        <v>15</v>
      </c>
      <c r="V16" s="9" t="s">
        <v>15</v>
      </c>
      <c r="W16" s="9" t="s">
        <v>15</v>
      </c>
      <c r="X16" s="9" t="s">
        <v>15</v>
      </c>
      <c r="Y16" s="9" t="s">
        <v>15</v>
      </c>
      <c r="Z16" s="9" t="s">
        <v>15</v>
      </c>
      <c r="AA16" s="9" t="s">
        <v>15</v>
      </c>
      <c r="AB16" s="9" t="s">
        <v>15</v>
      </c>
      <c r="AC16" s="9" t="s">
        <v>15</v>
      </c>
      <c r="AD16" s="9" t="s">
        <v>15</v>
      </c>
      <c r="AE16" s="9" t="s">
        <v>15</v>
      </c>
    </row>
    <row r="17" spans="1:31" ht="13.5">
      <c r="A17" s="40"/>
      <c r="B17" s="44" t="str">
        <f>HYPERLINK("http://quest.rowiki.jp/?TheSign#last_stage","The Sign3部")</f>
        <v>The Sign3部</v>
      </c>
      <c r="C17" s="3" t="s">
        <v>37</v>
      </c>
      <c r="D17" s="42"/>
      <c r="F17" s="4" t="s">
        <v>38</v>
      </c>
      <c r="G17" s="4" t="s">
        <v>39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9" t="s">
        <v>15</v>
      </c>
      <c r="T17" s="9" t="s">
        <v>15</v>
      </c>
      <c r="U17" s="9" t="s">
        <v>15</v>
      </c>
      <c r="V17" s="9" t="s">
        <v>15</v>
      </c>
      <c r="W17" s="9" t="s">
        <v>15</v>
      </c>
      <c r="X17" s="9" t="s">
        <v>15</v>
      </c>
      <c r="Y17" s="9" t="s">
        <v>15</v>
      </c>
      <c r="Z17" s="9" t="s">
        <v>15</v>
      </c>
      <c r="AA17" s="9" t="s">
        <v>15</v>
      </c>
      <c r="AB17" s="9" t="s">
        <v>15</v>
      </c>
      <c r="AC17" s="9" t="s">
        <v>15</v>
      </c>
      <c r="AD17" s="9" t="s">
        <v>15</v>
      </c>
      <c r="AE17" s="9" t="s">
        <v>15</v>
      </c>
    </row>
    <row r="18" spans="1:31" ht="13.5">
      <c r="A18" s="40"/>
      <c r="B18" s="44"/>
      <c r="C18" s="3" t="s">
        <v>40</v>
      </c>
      <c r="D18" s="42"/>
      <c r="F18" s="4" t="s">
        <v>41</v>
      </c>
      <c r="G18" s="4" t="s">
        <v>42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  <c r="P18" s="9" t="s">
        <v>15</v>
      </c>
      <c r="Q18" s="9" t="s">
        <v>15</v>
      </c>
      <c r="R18" s="9" t="s">
        <v>15</v>
      </c>
      <c r="S18" s="9" t="s">
        <v>15</v>
      </c>
      <c r="T18" s="9" t="s">
        <v>15</v>
      </c>
      <c r="U18" s="9" t="s">
        <v>15</v>
      </c>
      <c r="V18" s="9" t="s">
        <v>15</v>
      </c>
      <c r="W18" s="9" t="s">
        <v>15</v>
      </c>
      <c r="X18" s="9" t="s">
        <v>15</v>
      </c>
      <c r="Y18" s="9" t="s">
        <v>15</v>
      </c>
      <c r="Z18" s="9" t="s">
        <v>15</v>
      </c>
      <c r="AA18" s="9" t="s">
        <v>15</v>
      </c>
      <c r="AB18" s="9" t="s">
        <v>15</v>
      </c>
      <c r="AC18" s="9" t="s">
        <v>15</v>
      </c>
      <c r="AD18" s="9" t="s">
        <v>15</v>
      </c>
      <c r="AE18" s="9" t="s">
        <v>15</v>
      </c>
    </row>
    <row r="19" spans="1:31" ht="13.5">
      <c r="A19" s="40"/>
      <c r="B19" s="14" t="str">
        <f>HYPERLINK("http://quest.rowiki.jp/?TheSign#last_stage_kilkera","セリン指輪")</f>
        <v>セリン指輪</v>
      </c>
      <c r="C19" s="3" t="s">
        <v>43</v>
      </c>
      <c r="D19" s="42"/>
      <c r="F19" s="4" t="s">
        <v>44</v>
      </c>
      <c r="G19" s="4" t="s">
        <v>45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</row>
    <row r="20" spans="1:31" ht="13.5">
      <c r="A20" s="40"/>
      <c r="B20" s="44" t="str">
        <f>HYPERLINK("http://quest.rowiki.jp/?Einbroch#ein_quest_01","恋人")</f>
        <v>恋人</v>
      </c>
      <c r="C20" s="3" t="s">
        <v>46</v>
      </c>
      <c r="D20" s="42">
        <v>60</v>
      </c>
      <c r="E20" s="42">
        <v>81</v>
      </c>
      <c r="F20" s="11" t="s">
        <v>47</v>
      </c>
      <c r="G20" s="4" t="s">
        <v>48</v>
      </c>
      <c r="H20" s="9" t="s">
        <v>15</v>
      </c>
      <c r="I20" s="9" t="s">
        <v>15</v>
      </c>
      <c r="J20" s="9" t="s">
        <v>15</v>
      </c>
      <c r="K20" s="9" t="s">
        <v>15</v>
      </c>
      <c r="L20" s="9" t="s">
        <v>15</v>
      </c>
      <c r="M20" s="9" t="s">
        <v>15</v>
      </c>
      <c r="N20" s="9" t="s">
        <v>15</v>
      </c>
      <c r="O20" s="9" t="s">
        <v>15</v>
      </c>
      <c r="P20" s="9" t="s">
        <v>15</v>
      </c>
      <c r="Q20" s="9" t="s">
        <v>15</v>
      </c>
      <c r="R20" s="9" t="s">
        <v>15</v>
      </c>
      <c r="S20" s="9" t="s">
        <v>15</v>
      </c>
      <c r="T20" s="9" t="s">
        <v>15</v>
      </c>
      <c r="U20" s="9" t="s">
        <v>15</v>
      </c>
      <c r="V20" s="9" t="s">
        <v>15</v>
      </c>
      <c r="W20" s="9" t="s">
        <v>15</v>
      </c>
      <c r="X20" s="9" t="s">
        <v>15</v>
      </c>
      <c r="Y20" s="9" t="s">
        <v>15</v>
      </c>
      <c r="Z20" s="9" t="s">
        <v>15</v>
      </c>
      <c r="AA20" s="9" t="s">
        <v>15</v>
      </c>
      <c r="AB20" s="9" t="s">
        <v>15</v>
      </c>
      <c r="AC20" s="9" t="s">
        <v>15</v>
      </c>
      <c r="AD20" s="9" t="s">
        <v>15</v>
      </c>
      <c r="AE20" s="9" t="s">
        <v>15</v>
      </c>
    </row>
    <row r="21" spans="1:31" ht="13.5">
      <c r="A21" s="40"/>
      <c r="B21" s="44"/>
      <c r="C21" s="3" t="s">
        <v>46</v>
      </c>
      <c r="D21" s="42"/>
      <c r="E21" s="42"/>
      <c r="F21" s="4" t="s">
        <v>49</v>
      </c>
      <c r="G21" s="4" t="s">
        <v>50</v>
      </c>
      <c r="H21" s="9" t="s">
        <v>15</v>
      </c>
      <c r="I21" s="9" t="s">
        <v>15</v>
      </c>
      <c r="J21" s="9" t="s">
        <v>15</v>
      </c>
      <c r="K21" s="9" t="s">
        <v>15</v>
      </c>
      <c r="L21" s="9" t="s">
        <v>15</v>
      </c>
      <c r="M21" s="9" t="s">
        <v>15</v>
      </c>
      <c r="N21" s="9" t="s">
        <v>15</v>
      </c>
      <c r="O21" s="9" t="s">
        <v>15</v>
      </c>
      <c r="P21" s="9" t="s">
        <v>15</v>
      </c>
      <c r="Q21" s="9" t="s">
        <v>15</v>
      </c>
      <c r="R21" s="9" t="s">
        <v>15</v>
      </c>
      <c r="S21" s="9" t="s">
        <v>15</v>
      </c>
      <c r="T21" s="9" t="s">
        <v>15</v>
      </c>
      <c r="U21" s="9" t="s">
        <v>15</v>
      </c>
      <c r="V21" s="9" t="s">
        <v>15</v>
      </c>
      <c r="W21" s="9" t="s">
        <v>15</v>
      </c>
      <c r="X21" s="9" t="s">
        <v>15</v>
      </c>
      <c r="Y21" s="9" t="s">
        <v>15</v>
      </c>
      <c r="Z21" s="9" t="s">
        <v>15</v>
      </c>
      <c r="AA21" s="9" t="s">
        <v>15</v>
      </c>
      <c r="AB21" s="9" t="s">
        <v>15</v>
      </c>
      <c r="AC21" s="9" t="s">
        <v>15</v>
      </c>
      <c r="AD21" s="9" t="s">
        <v>15</v>
      </c>
      <c r="AE21" s="9" t="s">
        <v>15</v>
      </c>
    </row>
    <row r="22" spans="1:31" ht="13.5">
      <c r="A22" s="40"/>
      <c r="B22" s="14" t="str">
        <f>HYPERLINK("http://quest.rowiki.jp/?Einbroch#ein_quest_02","工場")</f>
        <v>工場</v>
      </c>
      <c r="C22" s="3" t="s">
        <v>51</v>
      </c>
      <c r="E22" s="3">
        <v>91</v>
      </c>
      <c r="F22" s="4" t="s">
        <v>52</v>
      </c>
      <c r="G22" s="4" t="s">
        <v>53</v>
      </c>
      <c r="H22" s="9" t="s">
        <v>15</v>
      </c>
      <c r="I22" s="9" t="s">
        <v>15</v>
      </c>
      <c r="J22" s="9" t="s">
        <v>15</v>
      </c>
      <c r="K22" s="9" t="s">
        <v>15</v>
      </c>
      <c r="L22" s="9" t="s">
        <v>15</v>
      </c>
      <c r="M22" s="9" t="s">
        <v>15</v>
      </c>
      <c r="N22" s="9" t="s">
        <v>15</v>
      </c>
      <c r="O22" s="9" t="s">
        <v>15</v>
      </c>
      <c r="P22" s="9" t="s">
        <v>15</v>
      </c>
      <c r="Q22" s="9" t="s">
        <v>15</v>
      </c>
      <c r="R22" s="9" t="s">
        <v>15</v>
      </c>
      <c r="S22" s="9" t="s">
        <v>15</v>
      </c>
      <c r="T22" s="9" t="s">
        <v>15</v>
      </c>
      <c r="U22" s="9" t="s">
        <v>15</v>
      </c>
      <c r="V22" s="9" t="s">
        <v>15</v>
      </c>
      <c r="W22" s="9" t="s">
        <v>15</v>
      </c>
      <c r="X22" s="9" t="s">
        <v>15</v>
      </c>
      <c r="Y22" s="9" t="s">
        <v>15</v>
      </c>
      <c r="Z22" s="9" t="s">
        <v>15</v>
      </c>
      <c r="AA22" s="9" t="s">
        <v>15</v>
      </c>
      <c r="AB22" s="9" t="s">
        <v>15</v>
      </c>
      <c r="AC22" s="9" t="s">
        <v>15</v>
      </c>
      <c r="AD22" s="9" t="s">
        <v>15</v>
      </c>
      <c r="AE22" s="9" t="s">
        <v>15</v>
      </c>
    </row>
    <row r="23" spans="1:31" ht="13.5">
      <c r="A23" s="40"/>
      <c r="B23" s="14" t="str">
        <f>HYPERLINK("http://quest.rowiki.jp/?Einbroch#ein_quest_03","シドクス")</f>
        <v>シドクス</v>
      </c>
      <c r="C23" s="3" t="s">
        <v>54</v>
      </c>
      <c r="E23" s="3">
        <v>90</v>
      </c>
      <c r="F23" s="4" t="s">
        <v>55</v>
      </c>
      <c r="H23" s="9" t="s">
        <v>15</v>
      </c>
      <c r="I23" s="9" t="s">
        <v>15</v>
      </c>
      <c r="J23" s="9" t="s">
        <v>15</v>
      </c>
      <c r="K23" s="9" t="s">
        <v>15</v>
      </c>
      <c r="L23" s="9" t="s">
        <v>15</v>
      </c>
      <c r="M23" s="9" t="s">
        <v>15</v>
      </c>
      <c r="N23" s="9" t="s">
        <v>15</v>
      </c>
      <c r="O23" s="9" t="s">
        <v>15</v>
      </c>
      <c r="P23" s="9" t="s">
        <v>15</v>
      </c>
      <c r="Q23" s="9" t="s">
        <v>15</v>
      </c>
      <c r="R23" s="9" t="s">
        <v>15</v>
      </c>
      <c r="S23" s="9" t="s">
        <v>15</v>
      </c>
      <c r="T23" s="9" t="s">
        <v>15</v>
      </c>
      <c r="U23" s="9" t="s">
        <v>15</v>
      </c>
      <c r="V23" s="9" t="s">
        <v>15</v>
      </c>
      <c r="W23" s="9" t="s">
        <v>15</v>
      </c>
      <c r="X23" s="9" t="s">
        <v>15</v>
      </c>
      <c r="Y23" s="9" t="s">
        <v>15</v>
      </c>
      <c r="Z23" s="9" t="s">
        <v>15</v>
      </c>
      <c r="AA23" s="9" t="s">
        <v>15</v>
      </c>
      <c r="AB23" s="9" t="s">
        <v>15</v>
      </c>
      <c r="AC23" s="9" t="s">
        <v>15</v>
      </c>
      <c r="AD23" s="9" t="s">
        <v>15</v>
      </c>
      <c r="AE23" s="9" t="s">
        <v>15</v>
      </c>
    </row>
    <row r="24" spans="1:31" ht="13.5">
      <c r="A24" s="40" t="s">
        <v>56</v>
      </c>
      <c r="B24" s="44" t="str">
        <f>HYPERLINK("http://quest.rowiki.jp/?Lighthalzen#passport","通行証")</f>
        <v>通行証</v>
      </c>
      <c r="C24" s="3" t="s">
        <v>57</v>
      </c>
      <c r="D24" s="42">
        <v>50</v>
      </c>
      <c r="E24" s="42">
        <v>91</v>
      </c>
      <c r="F24" s="4" t="s">
        <v>58</v>
      </c>
      <c r="G24" s="4" t="s">
        <v>59</v>
      </c>
      <c r="H24" s="9" t="s">
        <v>15</v>
      </c>
      <c r="I24" s="9" t="s">
        <v>15</v>
      </c>
      <c r="J24" s="9" t="s">
        <v>15</v>
      </c>
      <c r="K24" s="9" t="s">
        <v>15</v>
      </c>
      <c r="L24" s="9" t="s">
        <v>15</v>
      </c>
      <c r="M24" s="9" t="s">
        <v>15</v>
      </c>
      <c r="N24" s="9" t="s">
        <v>15</v>
      </c>
      <c r="O24" s="9" t="s">
        <v>15</v>
      </c>
      <c r="P24" s="9" t="s">
        <v>15</v>
      </c>
      <c r="Q24" s="9" t="s">
        <v>15</v>
      </c>
      <c r="R24" s="9" t="s">
        <v>15</v>
      </c>
      <c r="S24" s="9" t="s">
        <v>15</v>
      </c>
      <c r="T24" s="9" t="s">
        <v>15</v>
      </c>
      <c r="U24" s="9" t="s">
        <v>15</v>
      </c>
      <c r="V24" s="9" t="s">
        <v>15</v>
      </c>
      <c r="W24" s="9" t="s">
        <v>15</v>
      </c>
      <c r="X24" s="9" t="s">
        <v>15</v>
      </c>
      <c r="Y24" s="9" t="s">
        <v>15</v>
      </c>
      <c r="Z24" s="9" t="s">
        <v>15</v>
      </c>
      <c r="AA24" s="9" t="s">
        <v>15</v>
      </c>
      <c r="AB24" s="9" t="s">
        <v>15</v>
      </c>
      <c r="AC24" s="9" t="s">
        <v>15</v>
      </c>
      <c r="AD24" s="9" t="s">
        <v>15</v>
      </c>
      <c r="AE24" s="9" t="s">
        <v>15</v>
      </c>
    </row>
    <row r="25" spans="1:31" ht="13.5">
      <c r="A25" s="40"/>
      <c r="B25" s="44"/>
      <c r="C25" s="3" t="s">
        <v>57</v>
      </c>
      <c r="D25" s="42"/>
      <c r="E25" s="42"/>
      <c r="F25" s="4" t="s">
        <v>60</v>
      </c>
      <c r="G25" s="4" t="s">
        <v>61</v>
      </c>
      <c r="H25" s="9" t="s">
        <v>15</v>
      </c>
      <c r="I25" s="9" t="s">
        <v>15</v>
      </c>
      <c r="J25" s="9" t="s">
        <v>15</v>
      </c>
      <c r="K25" s="9" t="s">
        <v>15</v>
      </c>
      <c r="L25" s="9" t="s">
        <v>15</v>
      </c>
      <c r="M25" s="9" t="s">
        <v>15</v>
      </c>
      <c r="N25" s="9" t="s">
        <v>15</v>
      </c>
      <c r="O25" s="9" t="s">
        <v>15</v>
      </c>
      <c r="P25" s="9" t="s">
        <v>15</v>
      </c>
      <c r="Q25" s="9" t="s">
        <v>15</v>
      </c>
      <c r="R25" s="9" t="s">
        <v>15</v>
      </c>
      <c r="S25" s="9" t="s">
        <v>15</v>
      </c>
      <c r="T25" s="9" t="s">
        <v>15</v>
      </c>
      <c r="U25" s="9" t="s">
        <v>15</v>
      </c>
      <c r="V25" s="9" t="s">
        <v>15</v>
      </c>
      <c r="W25" s="9" t="s">
        <v>15</v>
      </c>
      <c r="X25" s="9" t="s">
        <v>15</v>
      </c>
      <c r="Y25" s="9" t="s">
        <v>15</v>
      </c>
      <c r="Z25" s="9" t="s">
        <v>15</v>
      </c>
      <c r="AA25" s="9" t="s">
        <v>15</v>
      </c>
      <c r="AB25" s="9" t="s">
        <v>15</v>
      </c>
      <c r="AC25" s="9" t="s">
        <v>15</v>
      </c>
      <c r="AD25" s="9" t="s">
        <v>15</v>
      </c>
      <c r="AE25" s="9" t="s">
        <v>15</v>
      </c>
    </row>
    <row r="26" spans="1:31" ht="13.5">
      <c r="A26" s="40"/>
      <c r="B26" s="14" t="str">
        <f>HYPERLINK("http://quest.rowiki.jp/?Lighthalzen#lhz_quest02","生体研究所")</f>
        <v>生体研究所</v>
      </c>
      <c r="C26" s="3" t="s">
        <v>62</v>
      </c>
      <c r="E26" s="3">
        <v>90</v>
      </c>
      <c r="F26" s="4" t="s">
        <v>58</v>
      </c>
      <c r="G26" s="4" t="s">
        <v>63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9" t="s">
        <v>15</v>
      </c>
      <c r="O26" s="9" t="s">
        <v>15</v>
      </c>
      <c r="P26" s="9" t="s">
        <v>15</v>
      </c>
      <c r="Q26" s="9" t="s">
        <v>15</v>
      </c>
      <c r="R26" s="9" t="s">
        <v>15</v>
      </c>
      <c r="S26" s="9" t="s">
        <v>15</v>
      </c>
      <c r="T26" s="9" t="s">
        <v>15</v>
      </c>
      <c r="U26" s="9" t="s">
        <v>15</v>
      </c>
      <c r="V26" s="9" t="s">
        <v>15</v>
      </c>
      <c r="W26" s="9" t="s">
        <v>15</v>
      </c>
      <c r="X26" s="9" t="s">
        <v>15</v>
      </c>
      <c r="Y26" s="9" t="s">
        <v>15</v>
      </c>
      <c r="Z26" s="9" t="s">
        <v>15</v>
      </c>
      <c r="AA26" s="9" t="s">
        <v>15</v>
      </c>
      <c r="AB26" s="9" t="s">
        <v>15</v>
      </c>
      <c r="AC26" s="9" t="s">
        <v>15</v>
      </c>
      <c r="AD26" s="9" t="s">
        <v>15</v>
      </c>
      <c r="AE26" s="9" t="s">
        <v>15</v>
      </c>
    </row>
    <row r="27" spans="1:31" ht="13.5">
      <c r="A27" s="40"/>
      <c r="B27" s="14" t="str">
        <f>HYPERLINK("http://quest.rowiki.jp/?Lighthalzen#lhz_quest03","大統領")</f>
        <v>大統領</v>
      </c>
      <c r="C27" s="3" t="s">
        <v>64</v>
      </c>
      <c r="F27" s="4" t="s">
        <v>65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9" t="s">
        <v>15</v>
      </c>
      <c r="O27" s="9" t="s">
        <v>15</v>
      </c>
      <c r="P27" s="9" t="s">
        <v>15</v>
      </c>
      <c r="Q27" s="9" t="s">
        <v>15</v>
      </c>
      <c r="R27" s="9" t="s">
        <v>15</v>
      </c>
      <c r="S27" s="9" t="s">
        <v>15</v>
      </c>
      <c r="T27" s="9" t="s">
        <v>15</v>
      </c>
      <c r="U27" s="9" t="s">
        <v>15</v>
      </c>
      <c r="V27" s="9" t="s">
        <v>15</v>
      </c>
      <c r="W27" s="9" t="s">
        <v>15</v>
      </c>
      <c r="X27" s="9" t="s">
        <v>15</v>
      </c>
      <c r="Y27" s="9" t="s">
        <v>15</v>
      </c>
      <c r="Z27" s="9" t="s">
        <v>15</v>
      </c>
      <c r="AA27" s="9" t="s">
        <v>15</v>
      </c>
      <c r="AB27" s="9" t="s">
        <v>15</v>
      </c>
      <c r="AC27" s="9" t="s">
        <v>15</v>
      </c>
      <c r="AD27" s="9" t="s">
        <v>15</v>
      </c>
      <c r="AE27" s="9" t="s">
        <v>15</v>
      </c>
    </row>
    <row r="28" spans="1:31" ht="13.5">
      <c r="A28" s="40"/>
      <c r="B28" s="12" t="str">
        <f>HYPERLINK("http://quest.rowiki.jp/?Airship#airship_01","飛行船")</f>
        <v>飛行船</v>
      </c>
      <c r="C28" s="3" t="s">
        <v>66</v>
      </c>
      <c r="D28" s="3">
        <v>60</v>
      </c>
      <c r="F28" s="4" t="s">
        <v>67</v>
      </c>
      <c r="G28" s="4" t="s">
        <v>68</v>
      </c>
      <c r="H28" s="9" t="s">
        <v>15</v>
      </c>
      <c r="I28" s="9" t="s">
        <v>15</v>
      </c>
      <c r="J28" s="9" t="s">
        <v>15</v>
      </c>
      <c r="K28" s="9" t="s">
        <v>15</v>
      </c>
      <c r="L28" s="9" t="s">
        <v>15</v>
      </c>
      <c r="M28" s="9" t="s">
        <v>15</v>
      </c>
      <c r="N28" s="9" t="s">
        <v>15</v>
      </c>
      <c r="O28" s="9" t="s">
        <v>15</v>
      </c>
      <c r="P28" s="9" t="s">
        <v>15</v>
      </c>
      <c r="Q28" s="9" t="s">
        <v>15</v>
      </c>
      <c r="R28" s="9" t="s">
        <v>15</v>
      </c>
      <c r="S28" s="9" t="s">
        <v>15</v>
      </c>
      <c r="T28" s="9" t="s">
        <v>15</v>
      </c>
      <c r="U28" s="9" t="s">
        <v>15</v>
      </c>
      <c r="V28" s="9" t="s">
        <v>15</v>
      </c>
      <c r="W28" s="9" t="s">
        <v>15</v>
      </c>
      <c r="X28" s="9" t="s">
        <v>15</v>
      </c>
      <c r="Y28" s="9" t="s">
        <v>15</v>
      </c>
      <c r="Z28" s="9" t="s">
        <v>15</v>
      </c>
      <c r="AA28" s="9" t="s">
        <v>15</v>
      </c>
      <c r="AB28" s="9" t="s">
        <v>15</v>
      </c>
      <c r="AC28" s="9" t="s">
        <v>15</v>
      </c>
      <c r="AD28" s="9" t="s">
        <v>15</v>
      </c>
      <c r="AE28" s="9" t="s">
        <v>15</v>
      </c>
    </row>
    <row r="29" spans="1:31" ht="13.5">
      <c r="A29" s="40" t="s">
        <v>69</v>
      </c>
      <c r="B29" s="14" t="str">
        <f>HYPERLINK("http://quest.rowiki.jp/?Prontera#scholar","歴史学者")</f>
        <v>歴史学者</v>
      </c>
      <c r="C29" s="3" t="s">
        <v>70</v>
      </c>
      <c r="D29" s="3">
        <v>60</v>
      </c>
      <c r="F29" s="4" t="s">
        <v>71</v>
      </c>
      <c r="G29" s="4" t="s">
        <v>72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9" t="s">
        <v>15</v>
      </c>
      <c r="N29" s="9" t="s">
        <v>15</v>
      </c>
      <c r="O29" s="9" t="s">
        <v>15</v>
      </c>
      <c r="P29" s="9" t="s">
        <v>15</v>
      </c>
      <c r="Q29" s="9" t="s">
        <v>15</v>
      </c>
      <c r="R29" s="9" t="s">
        <v>15</v>
      </c>
      <c r="S29" s="9" t="s">
        <v>15</v>
      </c>
      <c r="T29" s="9" t="s">
        <v>15</v>
      </c>
      <c r="U29" s="9" t="s">
        <v>15</v>
      </c>
      <c r="V29" s="9" t="s">
        <v>15</v>
      </c>
      <c r="W29" s="9" t="s">
        <v>15</v>
      </c>
      <c r="X29" s="9" t="s">
        <v>15</v>
      </c>
      <c r="Y29" s="9" t="s">
        <v>15</v>
      </c>
      <c r="Z29" s="9" t="s">
        <v>15</v>
      </c>
      <c r="AA29" s="9" t="s">
        <v>15</v>
      </c>
      <c r="AB29" s="9" t="s">
        <v>15</v>
      </c>
      <c r="AC29" s="9" t="s">
        <v>15</v>
      </c>
      <c r="AD29" s="9" t="s">
        <v>15</v>
      </c>
      <c r="AE29" s="9" t="s">
        <v>15</v>
      </c>
    </row>
    <row r="30" spans="1:31" ht="13.5">
      <c r="A30" s="40"/>
      <c r="B30" s="14" t="str">
        <f>HYPERLINK("http://quest.rowiki.jp/?Geffen#troubadours","吟遊詩人")</f>
        <v>吟遊詩人</v>
      </c>
      <c r="C30" s="3" t="s">
        <v>73</v>
      </c>
      <c r="E30" s="3">
        <v>91</v>
      </c>
      <c r="F30" s="4" t="s">
        <v>74</v>
      </c>
      <c r="H30" s="9" t="s">
        <v>15</v>
      </c>
      <c r="I30" s="9" t="s">
        <v>15</v>
      </c>
      <c r="J30" s="9" t="s">
        <v>15</v>
      </c>
      <c r="K30" s="9" t="s">
        <v>15</v>
      </c>
      <c r="L30" s="9" t="s">
        <v>15</v>
      </c>
      <c r="M30" s="9" t="s">
        <v>15</v>
      </c>
      <c r="N30" s="9" t="s">
        <v>15</v>
      </c>
      <c r="O30" s="9" t="s">
        <v>15</v>
      </c>
      <c r="P30" s="9" t="s">
        <v>15</v>
      </c>
      <c r="Q30" s="9" t="s">
        <v>15</v>
      </c>
      <c r="R30" s="9" t="s">
        <v>15</v>
      </c>
      <c r="S30" s="9" t="s">
        <v>15</v>
      </c>
      <c r="T30" s="9" t="s">
        <v>15</v>
      </c>
      <c r="U30" s="9" t="s">
        <v>15</v>
      </c>
      <c r="V30" s="9" t="s">
        <v>15</v>
      </c>
      <c r="W30" s="9" t="s">
        <v>15</v>
      </c>
      <c r="X30" s="9" t="s">
        <v>15</v>
      </c>
      <c r="Y30" s="9" t="s">
        <v>15</v>
      </c>
      <c r="Z30" s="9" t="s">
        <v>15</v>
      </c>
      <c r="AA30" s="9" t="s">
        <v>15</v>
      </c>
      <c r="AB30" s="9" t="s">
        <v>15</v>
      </c>
      <c r="AC30" s="9" t="s">
        <v>15</v>
      </c>
      <c r="AD30" s="9" t="s">
        <v>15</v>
      </c>
      <c r="AE30" s="9" t="s">
        <v>15</v>
      </c>
    </row>
    <row r="31" spans="1:31" ht="13.5" hidden="1">
      <c r="A31" s="40"/>
      <c r="B31" s="12" t="s">
        <v>75</v>
      </c>
      <c r="C31" s="16" t="s">
        <v>76</v>
      </c>
      <c r="D31" s="3">
        <v>60</v>
      </c>
      <c r="F31" s="4" t="s">
        <v>77</v>
      </c>
      <c r="G31" s="4" t="s">
        <v>78</v>
      </c>
      <c r="H31" s="9" t="s">
        <v>79</v>
      </c>
      <c r="I31" s="9" t="s">
        <v>79</v>
      </c>
      <c r="J31" s="9" t="s">
        <v>79</v>
      </c>
      <c r="K31" s="9" t="s">
        <v>79</v>
      </c>
      <c r="L31" s="9" t="s">
        <v>79</v>
      </c>
      <c r="M31" s="9" t="s">
        <v>79</v>
      </c>
      <c r="N31" s="9" t="s">
        <v>79</v>
      </c>
      <c r="O31" s="9" t="s">
        <v>79</v>
      </c>
      <c r="P31" s="9" t="s">
        <v>79</v>
      </c>
      <c r="Q31" s="9" t="s">
        <v>79</v>
      </c>
      <c r="R31" s="9" t="s">
        <v>79</v>
      </c>
      <c r="S31" s="9" t="s">
        <v>79</v>
      </c>
      <c r="T31" s="9" t="s">
        <v>79</v>
      </c>
      <c r="U31" s="9" t="s">
        <v>79</v>
      </c>
      <c r="V31" s="9" t="s">
        <v>79</v>
      </c>
      <c r="W31" s="9" t="s">
        <v>79</v>
      </c>
      <c r="X31" s="9" t="s">
        <v>79</v>
      </c>
      <c r="Y31" s="9" t="s">
        <v>79</v>
      </c>
      <c r="Z31" s="9" t="s">
        <v>79</v>
      </c>
      <c r="AA31" s="9" t="s">
        <v>79</v>
      </c>
      <c r="AB31" s="9" t="s">
        <v>79</v>
      </c>
      <c r="AC31" s="9" t="s">
        <v>79</v>
      </c>
      <c r="AD31" s="9" t="s">
        <v>79</v>
      </c>
      <c r="AE31" s="9" t="s">
        <v>79</v>
      </c>
    </row>
    <row r="32" spans="1:31" ht="13.5">
      <c r="A32" s="40"/>
      <c r="B32" s="45" t="str">
        <f>HYPERLINK("http://quest.rowiki.jp/?Lighthalzen#arbeit","レッケンベルの
アルバイト")</f>
        <v>レッケンベルの
アルバイト</v>
      </c>
      <c r="C32" s="3" t="s">
        <v>80</v>
      </c>
      <c r="D32" s="42">
        <v>70</v>
      </c>
      <c r="E32" s="42"/>
      <c r="F32" s="46" t="s">
        <v>81</v>
      </c>
      <c r="G32" s="46" t="s">
        <v>82</v>
      </c>
      <c r="H32" s="9" t="s">
        <v>15</v>
      </c>
      <c r="I32" s="9" t="s">
        <v>15</v>
      </c>
      <c r="J32" s="9" t="s">
        <v>15</v>
      </c>
      <c r="K32" s="9" t="s">
        <v>15</v>
      </c>
      <c r="L32" s="9" t="s">
        <v>15</v>
      </c>
      <c r="M32" s="9" t="s">
        <v>15</v>
      </c>
      <c r="N32" s="9" t="s">
        <v>15</v>
      </c>
      <c r="O32" s="9" t="s">
        <v>15</v>
      </c>
      <c r="P32" s="9" t="s">
        <v>15</v>
      </c>
      <c r="Q32" s="9" t="s">
        <v>15</v>
      </c>
      <c r="R32" s="9" t="s">
        <v>15</v>
      </c>
      <c r="S32" s="9" t="s">
        <v>15</v>
      </c>
      <c r="T32" s="9" t="s">
        <v>15</v>
      </c>
      <c r="U32" s="9" t="s">
        <v>15</v>
      </c>
      <c r="V32" s="9" t="s">
        <v>15</v>
      </c>
      <c r="W32" s="9" t="s">
        <v>15</v>
      </c>
      <c r="X32" s="9" t="s">
        <v>15</v>
      </c>
      <c r="Y32" s="9" t="s">
        <v>15</v>
      </c>
      <c r="Z32" s="9" t="s">
        <v>15</v>
      </c>
      <c r="AA32" s="9" t="s">
        <v>15</v>
      </c>
      <c r="AB32" s="9" t="s">
        <v>15</v>
      </c>
      <c r="AC32" s="9" t="s">
        <v>15</v>
      </c>
      <c r="AD32" s="9" t="s">
        <v>15</v>
      </c>
      <c r="AE32" s="9" t="s">
        <v>15</v>
      </c>
    </row>
    <row r="33" spans="1:31" ht="13.5">
      <c r="A33" s="40"/>
      <c r="B33" s="45"/>
      <c r="C33" s="3" t="s">
        <v>83</v>
      </c>
      <c r="D33" s="42"/>
      <c r="E33" s="42"/>
      <c r="F33" s="46"/>
      <c r="G33" s="46"/>
      <c r="H33" s="9" t="s">
        <v>15</v>
      </c>
      <c r="I33" s="9" t="s">
        <v>15</v>
      </c>
      <c r="J33" s="9" t="s">
        <v>15</v>
      </c>
      <c r="K33" s="9" t="s">
        <v>15</v>
      </c>
      <c r="L33" s="9" t="s">
        <v>15</v>
      </c>
      <c r="M33" s="9" t="s">
        <v>15</v>
      </c>
      <c r="N33" s="9" t="s">
        <v>15</v>
      </c>
      <c r="O33" s="9" t="s">
        <v>15</v>
      </c>
      <c r="P33" s="9" t="s">
        <v>15</v>
      </c>
      <c r="Q33" s="9" t="s">
        <v>15</v>
      </c>
      <c r="R33" s="9" t="s">
        <v>15</v>
      </c>
      <c r="S33" s="9" t="s">
        <v>15</v>
      </c>
      <c r="T33" s="9" t="s">
        <v>15</v>
      </c>
      <c r="U33" s="9" t="s">
        <v>15</v>
      </c>
      <c r="V33" s="9" t="s">
        <v>15</v>
      </c>
      <c r="W33" s="9" t="s">
        <v>15</v>
      </c>
      <c r="X33" s="9" t="s">
        <v>15</v>
      </c>
      <c r="Y33" s="9" t="s">
        <v>15</v>
      </c>
      <c r="Z33" s="9" t="s">
        <v>15</v>
      </c>
      <c r="AA33" s="9" t="s">
        <v>15</v>
      </c>
      <c r="AB33" s="9" t="s">
        <v>15</v>
      </c>
      <c r="AC33" s="9" t="s">
        <v>15</v>
      </c>
      <c r="AD33" s="9" t="s">
        <v>15</v>
      </c>
      <c r="AE33" s="9" t="s">
        <v>15</v>
      </c>
    </row>
    <row r="34" spans="1:31" ht="13.5">
      <c r="A34" s="40"/>
      <c r="B34" s="45"/>
      <c r="C34" s="3" t="s">
        <v>84</v>
      </c>
      <c r="D34" s="42"/>
      <c r="E34" s="42"/>
      <c r="F34" s="46"/>
      <c r="G34" s="46"/>
      <c r="H34" s="9" t="s">
        <v>15</v>
      </c>
      <c r="I34" s="9" t="s">
        <v>15</v>
      </c>
      <c r="J34" s="9" t="s">
        <v>15</v>
      </c>
      <c r="K34" s="9" t="s">
        <v>15</v>
      </c>
      <c r="L34" s="9" t="s">
        <v>15</v>
      </c>
      <c r="M34" s="9" t="s">
        <v>15</v>
      </c>
      <c r="N34" s="9" t="s">
        <v>15</v>
      </c>
      <c r="O34" s="9" t="s">
        <v>15</v>
      </c>
      <c r="P34" s="9" t="s">
        <v>15</v>
      </c>
      <c r="Q34" s="9" t="s">
        <v>15</v>
      </c>
      <c r="R34" s="9" t="s">
        <v>15</v>
      </c>
      <c r="S34" s="9" t="s">
        <v>15</v>
      </c>
      <c r="T34" s="9" t="s">
        <v>15</v>
      </c>
      <c r="U34" s="9" t="s">
        <v>15</v>
      </c>
      <c r="V34" s="9" t="s">
        <v>15</v>
      </c>
      <c r="W34" s="9" t="s">
        <v>15</v>
      </c>
      <c r="X34" s="9" t="s">
        <v>15</v>
      </c>
      <c r="Y34" s="9" t="s">
        <v>15</v>
      </c>
      <c r="Z34" s="9" t="s">
        <v>15</v>
      </c>
      <c r="AA34" s="9" t="s">
        <v>15</v>
      </c>
      <c r="AB34" s="9" t="s">
        <v>15</v>
      </c>
      <c r="AC34" s="9" t="s">
        <v>15</v>
      </c>
      <c r="AD34" s="9" t="s">
        <v>15</v>
      </c>
      <c r="AE34" s="9" t="s">
        <v>15</v>
      </c>
    </row>
    <row r="35" spans="1:31" ht="13.5">
      <c r="A35" s="40"/>
      <c r="B35" s="14" t="str">
        <f>HYPERLINK("http://quest.rowiki.jp/?Airship#airship_01","飛行船追加")</f>
        <v>飛行船追加</v>
      </c>
      <c r="C35" s="3" t="s">
        <v>85</v>
      </c>
      <c r="D35" s="3">
        <v>60</v>
      </c>
      <c r="F35" s="4" t="s">
        <v>86</v>
      </c>
      <c r="G35" s="4" t="s">
        <v>87</v>
      </c>
      <c r="H35" s="9" t="s">
        <v>15</v>
      </c>
      <c r="I35" s="9" t="s">
        <v>15</v>
      </c>
      <c r="J35" s="9" t="s">
        <v>15</v>
      </c>
      <c r="K35" s="9" t="s">
        <v>15</v>
      </c>
      <c r="L35" s="9" t="s">
        <v>15</v>
      </c>
      <c r="M35" s="9" t="s">
        <v>15</v>
      </c>
      <c r="N35" s="9" t="s">
        <v>15</v>
      </c>
      <c r="O35" s="9" t="s">
        <v>15</v>
      </c>
      <c r="P35" s="9" t="s">
        <v>15</v>
      </c>
      <c r="Q35" s="9" t="s">
        <v>15</v>
      </c>
      <c r="R35" s="9" t="s">
        <v>15</v>
      </c>
      <c r="S35" s="9" t="s">
        <v>15</v>
      </c>
      <c r="T35" s="9" t="s">
        <v>15</v>
      </c>
      <c r="U35" s="9" t="s">
        <v>15</v>
      </c>
      <c r="V35" s="9" t="s">
        <v>15</v>
      </c>
      <c r="W35" s="9" t="s">
        <v>15</v>
      </c>
      <c r="X35" s="9" t="s">
        <v>15</v>
      </c>
      <c r="Y35" s="9" t="s">
        <v>15</v>
      </c>
      <c r="Z35" s="9" t="s">
        <v>15</v>
      </c>
      <c r="AA35" s="9" t="s">
        <v>15</v>
      </c>
      <c r="AB35" s="9" t="s">
        <v>15</v>
      </c>
      <c r="AC35" s="9" t="s">
        <v>15</v>
      </c>
      <c r="AD35" s="9" t="s">
        <v>15</v>
      </c>
      <c r="AE35" s="9" t="s">
        <v>15</v>
      </c>
    </row>
    <row r="36" spans="1:31" ht="13.5">
      <c r="A36" s="40" t="s">
        <v>88</v>
      </c>
      <c r="B36" s="14" t="str">
        <f>HYPERLINK("http://quest.rowiki.jp/?Morocc#hellieon","ヘリオン")</f>
        <v>ヘリオン</v>
      </c>
      <c r="C36" s="3" t="s">
        <v>89</v>
      </c>
      <c r="D36" s="3">
        <v>60</v>
      </c>
      <c r="F36" s="4" t="s">
        <v>90</v>
      </c>
      <c r="G36" s="4" t="s">
        <v>91</v>
      </c>
      <c r="H36" s="9" t="s">
        <v>15</v>
      </c>
      <c r="I36" s="9" t="s">
        <v>15</v>
      </c>
      <c r="J36" s="9" t="s">
        <v>15</v>
      </c>
      <c r="K36" s="9" t="s">
        <v>15</v>
      </c>
      <c r="L36" s="9" t="s">
        <v>15</v>
      </c>
      <c r="M36" s="9" t="s">
        <v>15</v>
      </c>
      <c r="N36" s="9" t="s">
        <v>15</v>
      </c>
      <c r="O36" s="9" t="s">
        <v>15</v>
      </c>
      <c r="P36" s="9" t="s">
        <v>15</v>
      </c>
      <c r="Q36" s="9" t="s">
        <v>15</v>
      </c>
      <c r="R36" s="9" t="s">
        <v>15</v>
      </c>
      <c r="S36" s="9" t="s">
        <v>15</v>
      </c>
      <c r="T36" s="9" t="s">
        <v>15</v>
      </c>
      <c r="U36" s="9" t="s">
        <v>15</v>
      </c>
      <c r="V36" s="9" t="s">
        <v>15</v>
      </c>
      <c r="W36" s="9" t="s">
        <v>15</v>
      </c>
      <c r="X36" s="9" t="s">
        <v>15</v>
      </c>
      <c r="Y36" s="9" t="s">
        <v>15</v>
      </c>
      <c r="Z36" s="9" t="s">
        <v>15</v>
      </c>
      <c r="AA36" s="9" t="s">
        <v>15</v>
      </c>
      <c r="AB36" s="9" t="s">
        <v>15</v>
      </c>
      <c r="AC36" s="9" t="s">
        <v>15</v>
      </c>
      <c r="AD36" s="9" t="s">
        <v>15</v>
      </c>
      <c r="AE36" s="9" t="s">
        <v>15</v>
      </c>
    </row>
    <row r="37" spans="1:31" ht="13.5">
      <c r="A37" s="40"/>
      <c r="B37" s="14" t="str">
        <f>HYPERLINK("http://quest.rowiki.jp/?Yuno#hugel_drug","フィゲルの薬")</f>
        <v>フィゲルの薬</v>
      </c>
      <c r="C37" s="3" t="s">
        <v>92</v>
      </c>
      <c r="D37" s="3">
        <v>60</v>
      </c>
      <c r="F37" s="4" t="s">
        <v>93</v>
      </c>
      <c r="H37" s="9" t="s">
        <v>15</v>
      </c>
      <c r="I37" s="9" t="s">
        <v>15</v>
      </c>
      <c r="J37" s="9" t="s">
        <v>15</v>
      </c>
      <c r="K37" s="9" t="s">
        <v>15</v>
      </c>
      <c r="L37" s="9" t="s">
        <v>15</v>
      </c>
      <c r="M37" s="9" t="s">
        <v>15</v>
      </c>
      <c r="N37" s="9" t="s">
        <v>15</v>
      </c>
      <c r="O37" s="9" t="s">
        <v>15</v>
      </c>
      <c r="P37" s="9" t="s">
        <v>15</v>
      </c>
      <c r="Q37" s="9" t="s">
        <v>15</v>
      </c>
      <c r="R37" s="9" t="s">
        <v>15</v>
      </c>
      <c r="S37" s="9" t="s">
        <v>15</v>
      </c>
      <c r="T37" s="9" t="s">
        <v>15</v>
      </c>
      <c r="U37" s="9" t="s">
        <v>15</v>
      </c>
      <c r="V37" s="9" t="s">
        <v>15</v>
      </c>
      <c r="W37" s="9" t="s">
        <v>15</v>
      </c>
      <c r="X37" s="9" t="s">
        <v>15</v>
      </c>
      <c r="Y37" s="9" t="s">
        <v>15</v>
      </c>
      <c r="Z37" s="9" t="s">
        <v>15</v>
      </c>
      <c r="AA37" s="9" t="s">
        <v>15</v>
      </c>
      <c r="AB37" s="9" t="s">
        <v>15</v>
      </c>
      <c r="AC37" s="9" t="s">
        <v>15</v>
      </c>
      <c r="AD37" s="9" t="s">
        <v>15</v>
      </c>
      <c r="AE37" s="9" t="s">
        <v>15</v>
      </c>
    </row>
    <row r="38" spans="1:31" ht="13.5">
      <c r="A38" s="40"/>
      <c r="B38" s="44" t="str">
        <f>HYPERLINK("http://quest.rowiki.jp/?KielHyre_quest","キルハイル")</f>
        <v>キルハイル</v>
      </c>
      <c r="C38" s="3" t="s">
        <v>94</v>
      </c>
      <c r="D38" s="42">
        <v>70</v>
      </c>
      <c r="E38" s="42"/>
      <c r="F38" s="46" t="s">
        <v>95</v>
      </c>
      <c r="G38" s="46" t="s">
        <v>96</v>
      </c>
      <c r="H38" s="9" t="s">
        <v>15</v>
      </c>
      <c r="I38" s="9" t="s">
        <v>15</v>
      </c>
      <c r="J38" s="9" t="s">
        <v>15</v>
      </c>
      <c r="K38" s="9" t="s">
        <v>15</v>
      </c>
      <c r="L38" s="9" t="s">
        <v>15</v>
      </c>
      <c r="M38" s="9" t="s">
        <v>15</v>
      </c>
      <c r="N38" s="9" t="s">
        <v>15</v>
      </c>
      <c r="O38" s="9" t="s">
        <v>15</v>
      </c>
      <c r="P38" s="9" t="s">
        <v>15</v>
      </c>
      <c r="Q38" s="9" t="s">
        <v>15</v>
      </c>
      <c r="R38" s="9" t="s">
        <v>15</v>
      </c>
      <c r="S38" s="9" t="s">
        <v>15</v>
      </c>
      <c r="T38" s="9" t="s">
        <v>15</v>
      </c>
      <c r="U38" s="9" t="s">
        <v>15</v>
      </c>
      <c r="V38" s="9" t="s">
        <v>15</v>
      </c>
      <c r="W38" s="9" t="s">
        <v>15</v>
      </c>
      <c r="X38" s="9" t="s">
        <v>15</v>
      </c>
      <c r="Y38" s="9" t="s">
        <v>15</v>
      </c>
      <c r="Z38" s="9" t="s">
        <v>15</v>
      </c>
      <c r="AA38" s="9" t="s">
        <v>15</v>
      </c>
      <c r="AB38" s="9" t="s">
        <v>15</v>
      </c>
      <c r="AC38" s="9" t="s">
        <v>15</v>
      </c>
      <c r="AD38" s="9" t="s">
        <v>15</v>
      </c>
      <c r="AE38" s="9" t="s">
        <v>15</v>
      </c>
    </row>
    <row r="39" spans="1:31" ht="13.5">
      <c r="A39" s="40"/>
      <c r="B39" s="44"/>
      <c r="C39" s="3" t="s">
        <v>97</v>
      </c>
      <c r="D39" s="42"/>
      <c r="E39" s="42"/>
      <c r="F39" s="46"/>
      <c r="G39" s="46"/>
      <c r="H39" s="9" t="s">
        <v>15</v>
      </c>
      <c r="I39" s="9" t="s">
        <v>15</v>
      </c>
      <c r="J39" s="9" t="s">
        <v>15</v>
      </c>
      <c r="K39" s="9" t="s">
        <v>15</v>
      </c>
      <c r="L39" s="9" t="s">
        <v>15</v>
      </c>
      <c r="M39" s="9" t="s">
        <v>15</v>
      </c>
      <c r="N39" s="9" t="s">
        <v>15</v>
      </c>
      <c r="O39" s="9" t="s">
        <v>15</v>
      </c>
      <c r="P39" s="9" t="s">
        <v>15</v>
      </c>
      <c r="Q39" s="9" t="s">
        <v>15</v>
      </c>
      <c r="R39" s="9" t="s">
        <v>15</v>
      </c>
      <c r="S39" s="9" t="s">
        <v>15</v>
      </c>
      <c r="T39" s="9" t="s">
        <v>15</v>
      </c>
      <c r="U39" s="9" t="s">
        <v>15</v>
      </c>
      <c r="V39" s="9" t="s">
        <v>15</v>
      </c>
      <c r="W39" s="9" t="s">
        <v>15</v>
      </c>
      <c r="X39" s="9" t="s">
        <v>15</v>
      </c>
      <c r="Y39" s="9" t="s">
        <v>15</v>
      </c>
      <c r="Z39" s="9" t="s">
        <v>15</v>
      </c>
      <c r="AA39" s="9" t="s">
        <v>15</v>
      </c>
      <c r="AB39" s="9" t="s">
        <v>15</v>
      </c>
      <c r="AC39" s="9" t="s">
        <v>15</v>
      </c>
      <c r="AD39" s="9" t="s">
        <v>15</v>
      </c>
      <c r="AE39" s="9" t="s">
        <v>15</v>
      </c>
    </row>
    <row r="40" spans="1:31" ht="13.5">
      <c r="A40" s="40"/>
      <c r="B40" s="44" t="str">
        <f>HYPERLINK("http://quest.rowiki.jp/?Einbroch#ein_quest_07","フィゲルの武器")</f>
        <v>フィゲルの武器</v>
      </c>
      <c r="C40" s="3" t="s">
        <v>98</v>
      </c>
      <c r="D40" s="42"/>
      <c r="E40" s="42"/>
      <c r="F40" s="4" t="s">
        <v>99</v>
      </c>
      <c r="G40" s="4" t="s">
        <v>100</v>
      </c>
      <c r="H40" s="9" t="s">
        <v>15</v>
      </c>
      <c r="I40" s="9" t="s">
        <v>15</v>
      </c>
      <c r="J40" s="9" t="s">
        <v>15</v>
      </c>
      <c r="K40" s="9" t="s">
        <v>15</v>
      </c>
      <c r="L40" s="9" t="s">
        <v>15</v>
      </c>
      <c r="M40" s="9" t="s">
        <v>15</v>
      </c>
      <c r="N40" s="9" t="s">
        <v>15</v>
      </c>
      <c r="O40" s="9" t="s">
        <v>15</v>
      </c>
      <c r="P40" s="9" t="s">
        <v>15</v>
      </c>
      <c r="Q40" s="9" t="s">
        <v>15</v>
      </c>
      <c r="R40" s="9" t="s">
        <v>15</v>
      </c>
      <c r="S40" s="9" t="s">
        <v>15</v>
      </c>
      <c r="T40" s="9" t="s">
        <v>15</v>
      </c>
      <c r="U40" s="9" t="s">
        <v>15</v>
      </c>
      <c r="V40" s="9" t="s">
        <v>15</v>
      </c>
      <c r="W40" s="9" t="s">
        <v>15</v>
      </c>
      <c r="X40" s="9" t="s">
        <v>15</v>
      </c>
      <c r="Y40" s="9" t="s">
        <v>15</v>
      </c>
      <c r="Z40" s="9" t="s">
        <v>15</v>
      </c>
      <c r="AA40" s="9" t="s">
        <v>15</v>
      </c>
      <c r="AB40" s="9" t="s">
        <v>15</v>
      </c>
      <c r="AC40" s="9" t="s">
        <v>15</v>
      </c>
      <c r="AD40" s="9" t="s">
        <v>15</v>
      </c>
      <c r="AE40" s="9" t="s">
        <v>15</v>
      </c>
    </row>
    <row r="41" spans="1:31" ht="13.5">
      <c r="A41" s="40"/>
      <c r="B41" s="44"/>
      <c r="C41" s="3" t="s">
        <v>94</v>
      </c>
      <c r="D41" s="42"/>
      <c r="E41" s="42"/>
      <c r="F41" s="4" t="s">
        <v>101</v>
      </c>
      <c r="G41" s="4" t="s">
        <v>102</v>
      </c>
      <c r="H41" s="9" t="s">
        <v>15</v>
      </c>
      <c r="I41" s="9" t="s">
        <v>15</v>
      </c>
      <c r="J41" s="9" t="s">
        <v>15</v>
      </c>
      <c r="K41" s="9" t="s">
        <v>15</v>
      </c>
      <c r="L41" s="9" t="s">
        <v>15</v>
      </c>
      <c r="M41" s="9" t="s">
        <v>15</v>
      </c>
      <c r="N41" s="9" t="s">
        <v>15</v>
      </c>
      <c r="O41" s="9" t="s">
        <v>15</v>
      </c>
      <c r="P41" s="9" t="s">
        <v>15</v>
      </c>
      <c r="Q41" s="9" t="s">
        <v>15</v>
      </c>
      <c r="R41" s="9" t="s">
        <v>15</v>
      </c>
      <c r="S41" s="9" t="s">
        <v>15</v>
      </c>
      <c r="T41" s="9" t="s">
        <v>15</v>
      </c>
      <c r="U41" s="9" t="s">
        <v>15</v>
      </c>
      <c r="V41" s="9" t="s">
        <v>15</v>
      </c>
      <c r="W41" s="9" t="s">
        <v>15</v>
      </c>
      <c r="X41" s="9" t="s">
        <v>15</v>
      </c>
      <c r="Y41" s="9" t="s">
        <v>15</v>
      </c>
      <c r="Z41" s="9" t="s">
        <v>15</v>
      </c>
      <c r="AA41" s="9" t="s">
        <v>15</v>
      </c>
      <c r="AB41" s="9" t="s">
        <v>15</v>
      </c>
      <c r="AC41" s="9" t="s">
        <v>15</v>
      </c>
      <c r="AD41" s="9" t="s">
        <v>15</v>
      </c>
      <c r="AE41" s="9" t="s">
        <v>15</v>
      </c>
    </row>
    <row r="42" spans="1:31" ht="13.5">
      <c r="A42" s="40"/>
      <c r="B42" s="14" t="str">
        <f>HYPERLINK("http://quest.rowiki.jp/?Hugel#hugel02","牛乳汲み")</f>
        <v>牛乳汲み</v>
      </c>
      <c r="C42" s="3" t="s">
        <v>103</v>
      </c>
      <c r="D42" s="3">
        <v>50</v>
      </c>
      <c r="F42" s="4" t="s">
        <v>104</v>
      </c>
      <c r="H42" s="9" t="s">
        <v>15</v>
      </c>
      <c r="I42" s="9" t="s">
        <v>15</v>
      </c>
      <c r="J42" s="9" t="s">
        <v>15</v>
      </c>
      <c r="K42" s="9" t="s">
        <v>15</v>
      </c>
      <c r="L42" s="9" t="s">
        <v>15</v>
      </c>
      <c r="M42" s="9" t="s">
        <v>15</v>
      </c>
      <c r="N42" s="9" t="s">
        <v>15</v>
      </c>
      <c r="O42" s="9" t="s">
        <v>15</v>
      </c>
      <c r="P42" s="9" t="s">
        <v>15</v>
      </c>
      <c r="Q42" s="9" t="s">
        <v>15</v>
      </c>
      <c r="R42" s="9" t="s">
        <v>15</v>
      </c>
      <c r="S42" s="9" t="s">
        <v>15</v>
      </c>
      <c r="T42" s="9" t="s">
        <v>15</v>
      </c>
      <c r="U42" s="9" t="s">
        <v>15</v>
      </c>
      <c r="V42" s="9" t="s">
        <v>15</v>
      </c>
      <c r="W42" s="9" t="s">
        <v>15</v>
      </c>
      <c r="X42" s="9" t="s">
        <v>15</v>
      </c>
      <c r="Y42" s="9" t="s">
        <v>15</v>
      </c>
      <c r="Z42" s="9" t="s">
        <v>15</v>
      </c>
      <c r="AA42" s="9" t="s">
        <v>15</v>
      </c>
      <c r="AB42" s="9" t="s">
        <v>15</v>
      </c>
      <c r="AC42" s="9" t="s">
        <v>15</v>
      </c>
      <c r="AD42" s="9" t="s">
        <v>15</v>
      </c>
      <c r="AE42" s="9" t="s">
        <v>15</v>
      </c>
    </row>
    <row r="43" spans="1:31" ht="27">
      <c r="A43" s="40"/>
      <c r="B43" s="13" t="str">
        <f>HYPERLINK("http://quest.rowiki.jp/?Hugel#hugel03","泣いている
子供")</f>
        <v>泣いている
子供</v>
      </c>
      <c r="C43" s="3" t="s">
        <v>105</v>
      </c>
      <c r="D43" s="3">
        <v>50</v>
      </c>
      <c r="F43" s="15" t="s">
        <v>106</v>
      </c>
      <c r="H43" s="9" t="s">
        <v>15</v>
      </c>
      <c r="I43" s="9" t="s">
        <v>15</v>
      </c>
      <c r="J43" s="9" t="s">
        <v>15</v>
      </c>
      <c r="K43" s="9" t="s">
        <v>15</v>
      </c>
      <c r="L43" s="9" t="s">
        <v>15</v>
      </c>
      <c r="M43" s="9" t="s">
        <v>15</v>
      </c>
      <c r="N43" s="9" t="s">
        <v>15</v>
      </c>
      <c r="O43" s="9" t="s">
        <v>15</v>
      </c>
      <c r="P43" s="9" t="s">
        <v>15</v>
      </c>
      <c r="Q43" s="9" t="s">
        <v>15</v>
      </c>
      <c r="R43" s="9" t="s">
        <v>15</v>
      </c>
      <c r="S43" s="9" t="s">
        <v>15</v>
      </c>
      <c r="T43" s="9" t="s">
        <v>15</v>
      </c>
      <c r="U43" s="9" t="s">
        <v>15</v>
      </c>
      <c r="V43" s="9" t="s">
        <v>15</v>
      </c>
      <c r="W43" s="9" t="s">
        <v>15</v>
      </c>
      <c r="X43" s="9" t="s">
        <v>15</v>
      </c>
      <c r="Y43" s="9" t="s">
        <v>15</v>
      </c>
      <c r="Z43" s="9" t="s">
        <v>15</v>
      </c>
      <c r="AA43" s="9" t="s">
        <v>15</v>
      </c>
      <c r="AB43" s="9" t="s">
        <v>15</v>
      </c>
      <c r="AC43" s="9" t="s">
        <v>15</v>
      </c>
      <c r="AD43" s="9" t="s">
        <v>15</v>
      </c>
      <c r="AE43" s="9" t="s">
        <v>15</v>
      </c>
    </row>
    <row r="44" spans="1:31" ht="13.5">
      <c r="A44" s="40"/>
      <c r="B44" s="14" t="str">
        <f>HYPERLINK("http://quest.rowiki.jp/?Hugel#hugel05","思い出の木")</f>
        <v>思い出の木</v>
      </c>
      <c r="C44" s="3" t="s">
        <v>105</v>
      </c>
      <c r="D44" s="3">
        <v>50</v>
      </c>
      <c r="F44" s="4" t="s">
        <v>107</v>
      </c>
      <c r="H44" s="9" t="s">
        <v>15</v>
      </c>
      <c r="I44" s="9" t="s">
        <v>15</v>
      </c>
      <c r="J44" s="9" t="s">
        <v>15</v>
      </c>
      <c r="K44" s="9" t="s">
        <v>15</v>
      </c>
      <c r="L44" s="9" t="s">
        <v>15</v>
      </c>
      <c r="M44" s="9" t="s">
        <v>15</v>
      </c>
      <c r="N44" s="9" t="s">
        <v>15</v>
      </c>
      <c r="O44" s="9" t="s">
        <v>15</v>
      </c>
      <c r="P44" s="9" t="s">
        <v>15</v>
      </c>
      <c r="Q44" s="9" t="s">
        <v>15</v>
      </c>
      <c r="R44" s="9" t="s">
        <v>15</v>
      </c>
      <c r="S44" s="9" t="s">
        <v>15</v>
      </c>
      <c r="T44" s="9" t="s">
        <v>15</v>
      </c>
      <c r="U44" s="9" t="s">
        <v>15</v>
      </c>
      <c r="V44" s="9" t="s">
        <v>15</v>
      </c>
      <c r="W44" s="9" t="s">
        <v>15</v>
      </c>
      <c r="X44" s="9" t="s">
        <v>15</v>
      </c>
      <c r="Y44" s="9" t="s">
        <v>15</v>
      </c>
      <c r="Z44" s="9" t="s">
        <v>15</v>
      </c>
      <c r="AA44" s="9" t="s">
        <v>15</v>
      </c>
      <c r="AB44" s="9" t="s">
        <v>15</v>
      </c>
      <c r="AC44" s="9" t="s">
        <v>15</v>
      </c>
      <c r="AD44" s="9" t="s">
        <v>15</v>
      </c>
      <c r="AE44" s="9" t="s">
        <v>15</v>
      </c>
    </row>
    <row r="45" spans="1:31" ht="13.5">
      <c r="A45" s="40"/>
      <c r="B45" s="14" t="str">
        <f>HYPERLINK("http://quest.rowiki.jp/?Hugel#hugel06","薬草")</f>
        <v>薬草</v>
      </c>
      <c r="C45" s="3" t="s">
        <v>105</v>
      </c>
      <c r="D45" s="3">
        <v>50</v>
      </c>
      <c r="F45" s="4" t="s">
        <v>108</v>
      </c>
      <c r="G45" s="4" t="s">
        <v>109</v>
      </c>
      <c r="H45" s="9" t="s">
        <v>15</v>
      </c>
      <c r="I45" s="9" t="s">
        <v>15</v>
      </c>
      <c r="J45" s="9" t="s">
        <v>15</v>
      </c>
      <c r="K45" s="9" t="s">
        <v>15</v>
      </c>
      <c r="L45" s="9" t="s">
        <v>15</v>
      </c>
      <c r="M45" s="9" t="s">
        <v>15</v>
      </c>
      <c r="N45" s="9" t="s">
        <v>15</v>
      </c>
      <c r="O45" s="9" t="s">
        <v>15</v>
      </c>
      <c r="P45" s="9" t="s">
        <v>15</v>
      </c>
      <c r="Q45" s="9" t="s">
        <v>15</v>
      </c>
      <c r="R45" s="9" t="s">
        <v>15</v>
      </c>
      <c r="S45" s="9" t="s">
        <v>15</v>
      </c>
      <c r="T45" s="9" t="s">
        <v>15</v>
      </c>
      <c r="U45" s="9" t="s">
        <v>15</v>
      </c>
      <c r="V45" s="9" t="s">
        <v>15</v>
      </c>
      <c r="W45" s="9" t="s">
        <v>15</v>
      </c>
      <c r="X45" s="9" t="s">
        <v>15</v>
      </c>
      <c r="Y45" s="9" t="s">
        <v>15</v>
      </c>
      <c r="Z45" s="9" t="s">
        <v>15</v>
      </c>
      <c r="AA45" s="9" t="s">
        <v>15</v>
      </c>
      <c r="AB45" s="9" t="s">
        <v>15</v>
      </c>
      <c r="AC45" s="9" t="s">
        <v>15</v>
      </c>
      <c r="AD45" s="9" t="s">
        <v>15</v>
      </c>
      <c r="AE45" s="9" t="s">
        <v>15</v>
      </c>
    </row>
    <row r="46" spans="1:31" ht="27">
      <c r="A46" s="40"/>
      <c r="B46" s="13" t="str">
        <f>HYPERLINK("http://quest.rowiki.jp/?Hugel#hugel08","オーディン神殿
発掘団")</f>
        <v>オーディン神殿
発掘団</v>
      </c>
      <c r="C46" s="3" t="s">
        <v>94</v>
      </c>
      <c r="D46" s="3">
        <v>60</v>
      </c>
      <c r="F46" s="4" t="s">
        <v>110</v>
      </c>
      <c r="G46" s="4" t="s">
        <v>111</v>
      </c>
      <c r="H46" s="9" t="s">
        <v>15</v>
      </c>
      <c r="I46" s="9" t="s">
        <v>15</v>
      </c>
      <c r="J46" s="9" t="s">
        <v>15</v>
      </c>
      <c r="K46" s="9" t="s">
        <v>15</v>
      </c>
      <c r="L46" s="9" t="s">
        <v>15</v>
      </c>
      <c r="M46" s="9" t="s">
        <v>15</v>
      </c>
      <c r="N46" s="9" t="s">
        <v>15</v>
      </c>
      <c r="O46" s="9" t="s">
        <v>15</v>
      </c>
      <c r="P46" s="9" t="s">
        <v>15</v>
      </c>
      <c r="Q46" s="9" t="s">
        <v>15</v>
      </c>
      <c r="R46" s="9" t="s">
        <v>15</v>
      </c>
      <c r="S46" s="9" t="s">
        <v>15</v>
      </c>
      <c r="T46" s="9" t="s">
        <v>15</v>
      </c>
      <c r="U46" s="9" t="s">
        <v>15</v>
      </c>
      <c r="V46" s="9" t="s">
        <v>15</v>
      </c>
      <c r="W46" s="9" t="s">
        <v>15</v>
      </c>
      <c r="X46" s="9" t="s">
        <v>15</v>
      </c>
      <c r="Y46" s="9" t="s">
        <v>15</v>
      </c>
      <c r="Z46" s="9" t="s">
        <v>15</v>
      </c>
      <c r="AA46" s="9" t="s">
        <v>15</v>
      </c>
      <c r="AB46" s="9" t="s">
        <v>15</v>
      </c>
      <c r="AC46" s="9" t="s">
        <v>15</v>
      </c>
      <c r="AD46" s="9" t="s">
        <v>15</v>
      </c>
      <c r="AE46" s="9" t="s">
        <v>15</v>
      </c>
    </row>
    <row r="47" spans="1:31" ht="13.5">
      <c r="A47" s="40"/>
      <c r="B47" s="14" t="str">
        <f>HYPERLINK("http://quest.rowiki.jp/?Hugel#hugel09","傭兵の反乱")</f>
        <v>傭兵の反乱</v>
      </c>
      <c r="C47" s="3" t="s">
        <v>40</v>
      </c>
      <c r="F47" s="4" t="s">
        <v>112</v>
      </c>
      <c r="G47" s="4" t="s">
        <v>113</v>
      </c>
      <c r="H47" s="9" t="s">
        <v>15</v>
      </c>
      <c r="I47" s="9" t="s">
        <v>15</v>
      </c>
      <c r="J47" s="9" t="s">
        <v>15</v>
      </c>
      <c r="K47" s="9" t="s">
        <v>15</v>
      </c>
      <c r="L47" s="9" t="s">
        <v>15</v>
      </c>
      <c r="M47" s="9" t="s">
        <v>15</v>
      </c>
      <c r="N47" s="9" t="s">
        <v>15</v>
      </c>
      <c r="O47" s="9" t="s">
        <v>15</v>
      </c>
      <c r="P47" s="9" t="s">
        <v>15</v>
      </c>
      <c r="Q47" s="9" t="s">
        <v>15</v>
      </c>
      <c r="R47" s="9" t="s">
        <v>15</v>
      </c>
      <c r="S47" s="9" t="s">
        <v>15</v>
      </c>
      <c r="T47" s="9" t="s">
        <v>15</v>
      </c>
      <c r="U47" s="9" t="s">
        <v>15</v>
      </c>
      <c r="V47" s="9" t="s">
        <v>15</v>
      </c>
      <c r="W47" s="9" t="s">
        <v>15</v>
      </c>
      <c r="X47" s="9" t="s">
        <v>15</v>
      </c>
      <c r="Y47" s="9" t="s">
        <v>15</v>
      </c>
      <c r="Z47" s="9" t="s">
        <v>15</v>
      </c>
      <c r="AA47" s="9" t="s">
        <v>15</v>
      </c>
      <c r="AB47" s="9" t="s">
        <v>15</v>
      </c>
      <c r="AC47" s="9" t="s">
        <v>15</v>
      </c>
      <c r="AD47" s="9" t="s">
        <v>15</v>
      </c>
      <c r="AE47" s="9" t="s">
        <v>15</v>
      </c>
    </row>
    <row r="48" spans="1:31" ht="27">
      <c r="A48" s="40" t="s">
        <v>114</v>
      </c>
      <c r="B48" s="13" t="str">
        <f>HYPERLINK("http://quest.rowiki.jp/?Rachel#fate","乗り越えられ
なかった運命")</f>
        <v>乗り越えられ
なかった運命</v>
      </c>
      <c r="C48" s="3" t="s">
        <v>115</v>
      </c>
      <c r="E48" s="3">
        <v>91</v>
      </c>
      <c r="F48" s="4" t="s">
        <v>116</v>
      </c>
      <c r="H48" s="9" t="s">
        <v>15</v>
      </c>
      <c r="I48" s="9" t="s">
        <v>15</v>
      </c>
      <c r="J48" s="9" t="s">
        <v>15</v>
      </c>
      <c r="K48" s="9" t="s">
        <v>15</v>
      </c>
      <c r="L48" s="9" t="s">
        <v>15</v>
      </c>
      <c r="M48" s="9" t="s">
        <v>15</v>
      </c>
      <c r="N48" s="9" t="s">
        <v>15</v>
      </c>
      <c r="O48" s="9" t="s">
        <v>15</v>
      </c>
      <c r="P48" s="9" t="s">
        <v>15</v>
      </c>
      <c r="Q48" s="9" t="s">
        <v>15</v>
      </c>
      <c r="R48" s="9" t="s">
        <v>15</v>
      </c>
      <c r="S48" s="9" t="s">
        <v>15</v>
      </c>
      <c r="T48" s="9" t="s">
        <v>15</v>
      </c>
      <c r="U48" s="9" t="s">
        <v>15</v>
      </c>
      <c r="V48" s="9" t="s">
        <v>15</v>
      </c>
      <c r="W48" s="9" t="s">
        <v>15</v>
      </c>
      <c r="X48" s="9" t="s">
        <v>15</v>
      </c>
      <c r="Y48" s="9" t="s">
        <v>15</v>
      </c>
      <c r="Z48" s="9" t="s">
        <v>15</v>
      </c>
      <c r="AA48" s="9" t="s">
        <v>15</v>
      </c>
      <c r="AB48" s="9" t="s">
        <v>15</v>
      </c>
      <c r="AC48" s="9" t="s">
        <v>15</v>
      </c>
      <c r="AD48" s="9" t="s">
        <v>15</v>
      </c>
      <c r="AE48" s="9" t="s">
        <v>15</v>
      </c>
    </row>
    <row r="49" spans="1:31" ht="13.5">
      <c r="A49" s="40"/>
      <c r="B49" s="14" t="str">
        <f>HYPERLINK("http://quest.rowiki.jp/?Rachel#search","フォビエ探索")</f>
        <v>フォビエ探索</v>
      </c>
      <c r="C49" s="3" t="s">
        <v>117</v>
      </c>
      <c r="D49" s="3">
        <v>60</v>
      </c>
      <c r="F49" s="4" t="s">
        <v>118</v>
      </c>
      <c r="G49" s="4" t="s">
        <v>119</v>
      </c>
      <c r="H49" s="9" t="s">
        <v>15</v>
      </c>
      <c r="I49" s="9" t="s">
        <v>15</v>
      </c>
      <c r="J49" s="9" t="s">
        <v>15</v>
      </c>
      <c r="K49" s="9" t="s">
        <v>15</v>
      </c>
      <c r="L49" s="9" t="s">
        <v>15</v>
      </c>
      <c r="M49" s="9" t="s">
        <v>15</v>
      </c>
      <c r="N49" s="9" t="s">
        <v>15</v>
      </c>
      <c r="O49" s="9" t="s">
        <v>15</v>
      </c>
      <c r="P49" s="9" t="s">
        <v>15</v>
      </c>
      <c r="Q49" s="9" t="s">
        <v>15</v>
      </c>
      <c r="R49" s="9" t="s">
        <v>15</v>
      </c>
      <c r="S49" s="9" t="s">
        <v>15</v>
      </c>
      <c r="T49" s="9" t="s">
        <v>15</v>
      </c>
      <c r="U49" s="9" t="s">
        <v>15</v>
      </c>
      <c r="V49" s="9" t="s">
        <v>15</v>
      </c>
      <c r="W49" s="9" t="s">
        <v>15</v>
      </c>
      <c r="X49" s="9" t="s">
        <v>15</v>
      </c>
      <c r="Y49" s="9" t="s">
        <v>15</v>
      </c>
      <c r="Z49" s="9" t="s">
        <v>15</v>
      </c>
      <c r="AA49" s="9" t="s">
        <v>15</v>
      </c>
      <c r="AB49" s="9" t="s">
        <v>15</v>
      </c>
      <c r="AC49" s="9" t="s">
        <v>15</v>
      </c>
      <c r="AD49" s="9" t="s">
        <v>15</v>
      </c>
      <c r="AE49" s="9" t="s">
        <v>15</v>
      </c>
    </row>
    <row r="50" spans="1:31" ht="13.5">
      <c r="A50" s="40"/>
      <c r="B50" s="14" t="str">
        <f>HYPERLINK("http://quest.rowiki.jp/?Rachel#contribute","神殿への寄付")</f>
        <v>神殿への寄付</v>
      </c>
      <c r="C50" s="3" t="s">
        <v>120</v>
      </c>
      <c r="F50" s="4" t="s">
        <v>121</v>
      </c>
      <c r="G50" s="4" t="s">
        <v>122</v>
      </c>
      <c r="H50" s="9" t="s">
        <v>15</v>
      </c>
      <c r="I50" s="9" t="s">
        <v>15</v>
      </c>
      <c r="J50" s="9" t="s">
        <v>15</v>
      </c>
      <c r="K50" s="9" t="s">
        <v>15</v>
      </c>
      <c r="L50" s="9" t="s">
        <v>15</v>
      </c>
      <c r="M50" s="9" t="s">
        <v>15</v>
      </c>
      <c r="N50" s="9" t="s">
        <v>15</v>
      </c>
      <c r="O50" s="9" t="s">
        <v>15</v>
      </c>
      <c r="P50" s="9" t="s">
        <v>15</v>
      </c>
      <c r="Q50" s="9" t="s">
        <v>15</v>
      </c>
      <c r="R50" s="9" t="s">
        <v>15</v>
      </c>
      <c r="S50" s="9" t="s">
        <v>15</v>
      </c>
      <c r="T50" s="9" t="s">
        <v>15</v>
      </c>
      <c r="U50" s="9" t="s">
        <v>15</v>
      </c>
      <c r="V50" s="9" t="s">
        <v>15</v>
      </c>
      <c r="W50" s="9" t="s">
        <v>15</v>
      </c>
      <c r="X50" s="9" t="s">
        <v>15</v>
      </c>
      <c r="Y50" s="9" t="s">
        <v>15</v>
      </c>
      <c r="Z50" s="9" t="s">
        <v>15</v>
      </c>
      <c r="AA50" s="9" t="s">
        <v>15</v>
      </c>
      <c r="AB50" s="9" t="s">
        <v>15</v>
      </c>
      <c r="AC50" s="9" t="s">
        <v>15</v>
      </c>
      <c r="AD50" s="9" t="s">
        <v>15</v>
      </c>
      <c r="AE50" s="9" t="s">
        <v>15</v>
      </c>
    </row>
    <row r="51" spans="1:31" ht="13.5">
      <c r="A51" s="40"/>
      <c r="B51" s="14" t="str">
        <f>HYPERLINK("http://quest.rowiki.jp/?Rachel#sanctuary","聖域")</f>
        <v>聖域</v>
      </c>
      <c r="C51" s="3" t="s">
        <v>92</v>
      </c>
      <c r="F51" s="4" t="s">
        <v>118</v>
      </c>
      <c r="G51" s="4" t="s">
        <v>119</v>
      </c>
      <c r="H51" s="9" t="s">
        <v>15</v>
      </c>
      <c r="I51" s="9" t="s">
        <v>15</v>
      </c>
      <c r="J51" s="9" t="s">
        <v>15</v>
      </c>
      <c r="K51" s="9" t="s">
        <v>15</v>
      </c>
      <c r="L51" s="9" t="s">
        <v>15</v>
      </c>
      <c r="M51" s="9" t="s">
        <v>15</v>
      </c>
      <c r="N51" s="9" t="s">
        <v>15</v>
      </c>
      <c r="O51" s="9" t="s">
        <v>15</v>
      </c>
      <c r="P51" s="9" t="s">
        <v>15</v>
      </c>
      <c r="Q51" s="9" t="s">
        <v>15</v>
      </c>
      <c r="R51" s="9" t="s">
        <v>15</v>
      </c>
      <c r="S51" s="9" t="s">
        <v>15</v>
      </c>
      <c r="T51" s="9" t="s">
        <v>15</v>
      </c>
      <c r="U51" s="9" t="s">
        <v>15</v>
      </c>
      <c r="V51" s="9" t="s">
        <v>15</v>
      </c>
      <c r="W51" s="9" t="s">
        <v>15</v>
      </c>
      <c r="X51" s="9" t="s">
        <v>15</v>
      </c>
      <c r="Y51" s="9" t="s">
        <v>15</v>
      </c>
      <c r="Z51" s="9" t="s">
        <v>15</v>
      </c>
      <c r="AA51" s="9" t="s">
        <v>15</v>
      </c>
      <c r="AB51" s="9" t="s">
        <v>15</v>
      </c>
      <c r="AC51" s="9" t="s">
        <v>15</v>
      </c>
      <c r="AD51" s="9" t="s">
        <v>15</v>
      </c>
      <c r="AE51" s="9" t="s">
        <v>15</v>
      </c>
    </row>
    <row r="52" spans="1:31" ht="13.5">
      <c r="A52" s="40"/>
      <c r="B52" s="14" t="str">
        <f>HYPERLINK("http://quest.rowiki.jp/?Rachel#ice_necklace","氷のネックレス")</f>
        <v>氷のネックレス</v>
      </c>
      <c r="C52" s="3" t="s">
        <v>94</v>
      </c>
      <c r="F52" s="4" t="s">
        <v>123</v>
      </c>
      <c r="H52" s="9" t="s">
        <v>15</v>
      </c>
      <c r="I52" s="9" t="s">
        <v>15</v>
      </c>
      <c r="J52" s="9" t="s">
        <v>15</v>
      </c>
      <c r="K52" s="9" t="s">
        <v>15</v>
      </c>
      <c r="L52" s="9" t="s">
        <v>15</v>
      </c>
      <c r="M52" s="9" t="s">
        <v>15</v>
      </c>
      <c r="N52" s="9" t="s">
        <v>15</v>
      </c>
      <c r="O52" s="9" t="s">
        <v>15</v>
      </c>
      <c r="P52" s="9" t="s">
        <v>15</v>
      </c>
      <c r="Q52" s="9" t="s">
        <v>15</v>
      </c>
      <c r="R52" s="9" t="s">
        <v>15</v>
      </c>
      <c r="S52" s="9" t="s">
        <v>15</v>
      </c>
      <c r="T52" s="9" t="s">
        <v>15</v>
      </c>
      <c r="U52" s="9" t="s">
        <v>15</v>
      </c>
      <c r="V52" s="9" t="s">
        <v>15</v>
      </c>
      <c r="W52" s="9" t="s">
        <v>15</v>
      </c>
      <c r="X52" s="9" t="s">
        <v>15</v>
      </c>
      <c r="Y52" s="9" t="s">
        <v>15</v>
      </c>
      <c r="Z52" s="9" t="s">
        <v>15</v>
      </c>
      <c r="AA52" s="9" t="s">
        <v>15</v>
      </c>
      <c r="AB52" s="9" t="s">
        <v>15</v>
      </c>
      <c r="AC52" s="9" t="s">
        <v>15</v>
      </c>
      <c r="AD52" s="9" t="s">
        <v>15</v>
      </c>
      <c r="AE52" s="9" t="s">
        <v>15</v>
      </c>
    </row>
    <row r="53" spans="1:31" ht="13.5">
      <c r="A53" s="40" t="s">
        <v>124</v>
      </c>
      <c r="B53" s="14" t="str">
        <f>HYPERLINK("http://quest.rowiki.jp/?Prontera#spy","スパイ疑惑")</f>
        <v>スパイ疑惑</v>
      </c>
      <c r="C53" s="3" t="s">
        <v>125</v>
      </c>
      <c r="F53" s="4" t="s">
        <v>126</v>
      </c>
      <c r="G53" s="4" t="s">
        <v>127</v>
      </c>
      <c r="H53" s="9" t="s">
        <v>15</v>
      </c>
      <c r="I53" s="9" t="s">
        <v>15</v>
      </c>
      <c r="J53" s="9" t="s">
        <v>15</v>
      </c>
      <c r="K53" s="9" t="s">
        <v>15</v>
      </c>
      <c r="L53" s="9" t="s">
        <v>15</v>
      </c>
      <c r="M53" s="9" t="s">
        <v>15</v>
      </c>
      <c r="N53" s="9" t="s">
        <v>15</v>
      </c>
      <c r="O53" s="9" t="s">
        <v>15</v>
      </c>
      <c r="P53" s="9" t="s">
        <v>15</v>
      </c>
      <c r="Q53" s="9" t="s">
        <v>15</v>
      </c>
      <c r="R53" s="9" t="s">
        <v>15</v>
      </c>
      <c r="S53" s="9" t="s">
        <v>15</v>
      </c>
      <c r="T53" s="9" t="s">
        <v>15</v>
      </c>
      <c r="U53" s="9" t="s">
        <v>15</v>
      </c>
      <c r="V53" s="9" t="s">
        <v>15</v>
      </c>
      <c r="W53" s="9" t="s">
        <v>15</v>
      </c>
      <c r="X53" s="9" t="s">
        <v>15</v>
      </c>
      <c r="Y53" s="9" t="s">
        <v>15</v>
      </c>
      <c r="Z53" s="9" t="s">
        <v>15</v>
      </c>
      <c r="AA53" s="9" t="s">
        <v>15</v>
      </c>
      <c r="AB53" s="9" t="s">
        <v>15</v>
      </c>
      <c r="AC53" s="9" t="s">
        <v>15</v>
      </c>
      <c r="AD53" s="9" t="s">
        <v>15</v>
      </c>
      <c r="AE53" s="9" t="s">
        <v>15</v>
      </c>
    </row>
    <row r="54" spans="1:31" ht="13.5">
      <c r="A54" s="40"/>
      <c r="B54" s="44" t="str">
        <f>HYPERLINK("http://quest.rowiki.jp/?Rachel#basement","基地潜入")</f>
        <v>基地潜入</v>
      </c>
      <c r="C54" s="3" t="s">
        <v>128</v>
      </c>
      <c r="D54" s="42"/>
      <c r="E54" s="42"/>
      <c r="F54" s="4" t="s">
        <v>129</v>
      </c>
      <c r="G54" s="4" t="s">
        <v>130</v>
      </c>
      <c r="H54" s="9" t="s">
        <v>15</v>
      </c>
      <c r="I54" s="9" t="s">
        <v>15</v>
      </c>
      <c r="J54" s="9" t="s">
        <v>15</v>
      </c>
      <c r="K54" s="9" t="s">
        <v>15</v>
      </c>
      <c r="L54" s="9" t="s">
        <v>15</v>
      </c>
      <c r="M54" s="9" t="s">
        <v>15</v>
      </c>
      <c r="N54" s="9" t="s">
        <v>15</v>
      </c>
      <c r="O54" s="9" t="s">
        <v>15</v>
      </c>
      <c r="P54" s="9" t="s">
        <v>15</v>
      </c>
      <c r="Q54" s="9" t="s">
        <v>15</v>
      </c>
      <c r="R54" s="9" t="s">
        <v>15</v>
      </c>
      <c r="S54" s="9" t="s">
        <v>15</v>
      </c>
      <c r="T54" s="9" t="s">
        <v>15</v>
      </c>
      <c r="U54" s="9" t="s">
        <v>15</v>
      </c>
      <c r="V54" s="9" t="s">
        <v>15</v>
      </c>
      <c r="W54" s="9" t="s">
        <v>15</v>
      </c>
      <c r="X54" s="9" t="s">
        <v>15</v>
      </c>
      <c r="Y54" s="9" t="s">
        <v>15</v>
      </c>
      <c r="Z54" s="9" t="s">
        <v>15</v>
      </c>
      <c r="AA54" s="9" t="s">
        <v>15</v>
      </c>
      <c r="AB54" s="9" t="s">
        <v>15</v>
      </c>
      <c r="AC54" s="9" t="s">
        <v>15</v>
      </c>
      <c r="AD54" s="9" t="s">
        <v>15</v>
      </c>
      <c r="AE54" s="9" t="s">
        <v>15</v>
      </c>
    </row>
    <row r="55" spans="1:31" ht="13.5">
      <c r="A55" s="40"/>
      <c r="B55" s="44"/>
      <c r="C55" s="3" t="s">
        <v>120</v>
      </c>
      <c r="D55" s="42"/>
      <c r="E55" s="42"/>
      <c r="F55" s="4" t="s">
        <v>118</v>
      </c>
      <c r="G55" s="4" t="s">
        <v>119</v>
      </c>
      <c r="H55" s="9" t="s">
        <v>15</v>
      </c>
      <c r="I55" s="9" t="s">
        <v>15</v>
      </c>
      <c r="J55" s="9" t="s">
        <v>15</v>
      </c>
      <c r="K55" s="9" t="s">
        <v>15</v>
      </c>
      <c r="L55" s="9" t="s">
        <v>15</v>
      </c>
      <c r="M55" s="9" t="s">
        <v>15</v>
      </c>
      <c r="N55" s="9" t="s">
        <v>15</v>
      </c>
      <c r="O55" s="9" t="s">
        <v>15</v>
      </c>
      <c r="P55" s="9" t="s">
        <v>15</v>
      </c>
      <c r="Q55" s="9" t="s">
        <v>15</v>
      </c>
      <c r="R55" s="9" t="s">
        <v>15</v>
      </c>
      <c r="S55" s="9" t="s">
        <v>15</v>
      </c>
      <c r="T55" s="9" t="s">
        <v>15</v>
      </c>
      <c r="U55" s="9" t="s">
        <v>15</v>
      </c>
      <c r="V55" s="9" t="s">
        <v>15</v>
      </c>
      <c r="W55" s="9" t="s">
        <v>15</v>
      </c>
      <c r="X55" s="9" t="s">
        <v>15</v>
      </c>
      <c r="Y55" s="9" t="s">
        <v>15</v>
      </c>
      <c r="Z55" s="9" t="s">
        <v>15</v>
      </c>
      <c r="AA55" s="9" t="s">
        <v>15</v>
      </c>
      <c r="AB55" s="9" t="s">
        <v>15</v>
      </c>
      <c r="AC55" s="9" t="s">
        <v>15</v>
      </c>
      <c r="AD55" s="9" t="s">
        <v>15</v>
      </c>
      <c r="AE55" s="9" t="s">
        <v>15</v>
      </c>
    </row>
    <row r="56" spans="1:31" ht="13.5">
      <c r="A56" s="40"/>
      <c r="B56" s="14" t="str">
        <f>HYPERLINK("http://quest.rowiki.jp/?Veins#black_stone","黒い石")</f>
        <v>黒い石</v>
      </c>
      <c r="C56" s="3" t="s">
        <v>131</v>
      </c>
      <c r="D56" s="3">
        <v>50</v>
      </c>
      <c r="F56" s="4" t="s">
        <v>132</v>
      </c>
      <c r="G56" s="11">
        <v>257130</v>
      </c>
      <c r="H56" s="9" t="s">
        <v>15</v>
      </c>
      <c r="I56" s="9" t="s">
        <v>15</v>
      </c>
      <c r="J56" s="9" t="s">
        <v>15</v>
      </c>
      <c r="K56" s="9" t="s">
        <v>15</v>
      </c>
      <c r="L56" s="9" t="s">
        <v>15</v>
      </c>
      <c r="M56" s="9" t="s">
        <v>15</v>
      </c>
      <c r="N56" s="9" t="s">
        <v>15</v>
      </c>
      <c r="O56" s="9" t="s">
        <v>15</v>
      </c>
      <c r="P56" s="9" t="s">
        <v>15</v>
      </c>
      <c r="Q56" s="9" t="s">
        <v>15</v>
      </c>
      <c r="R56" s="9" t="s">
        <v>15</v>
      </c>
      <c r="S56" s="9" t="s">
        <v>15</v>
      </c>
      <c r="T56" s="9" t="s">
        <v>15</v>
      </c>
      <c r="U56" s="9" t="s">
        <v>15</v>
      </c>
      <c r="V56" s="9" t="s">
        <v>15</v>
      </c>
      <c r="W56" s="9" t="s">
        <v>15</v>
      </c>
      <c r="X56" s="9" t="s">
        <v>15</v>
      </c>
      <c r="Y56" s="9" t="s">
        <v>15</v>
      </c>
      <c r="Z56" s="9" t="s">
        <v>15</v>
      </c>
      <c r="AA56" s="9" t="s">
        <v>15</v>
      </c>
      <c r="AB56" s="9" t="s">
        <v>15</v>
      </c>
      <c r="AC56" s="9" t="s">
        <v>15</v>
      </c>
      <c r="AD56" s="9" t="s">
        <v>15</v>
      </c>
      <c r="AE56" s="9" t="s">
        <v>15</v>
      </c>
    </row>
    <row r="57" spans="1:31" ht="27">
      <c r="A57" s="40"/>
      <c r="B57" s="13" t="str">
        <f>HYPERLINK("http://quest.rowiki.jp/?Veins#Thor_volcano","トール火山の
秘密")</f>
        <v>トール火山の
秘密</v>
      </c>
      <c r="C57" s="3" t="s">
        <v>133</v>
      </c>
      <c r="F57" s="4" t="s">
        <v>134</v>
      </c>
      <c r="H57" s="9" t="s">
        <v>15</v>
      </c>
      <c r="I57" s="9" t="s">
        <v>15</v>
      </c>
      <c r="J57" s="9" t="s">
        <v>15</v>
      </c>
      <c r="K57" s="9" t="s">
        <v>15</v>
      </c>
      <c r="L57" s="9" t="s">
        <v>15</v>
      </c>
      <c r="M57" s="9" t="s">
        <v>15</v>
      </c>
      <c r="N57" s="9" t="s">
        <v>15</v>
      </c>
      <c r="O57" s="9" t="s">
        <v>15</v>
      </c>
      <c r="P57" s="9" t="s">
        <v>15</v>
      </c>
      <c r="Q57" s="9" t="s">
        <v>15</v>
      </c>
      <c r="R57" s="9" t="s">
        <v>15</v>
      </c>
      <c r="S57" s="9" t="s">
        <v>15</v>
      </c>
      <c r="T57" s="9" t="s">
        <v>15</v>
      </c>
      <c r="U57" s="9" t="s">
        <v>15</v>
      </c>
      <c r="V57" s="9" t="s">
        <v>15</v>
      </c>
      <c r="W57" s="9" t="s">
        <v>15</v>
      </c>
      <c r="X57" s="9" t="s">
        <v>15</v>
      </c>
      <c r="Y57" s="9" t="s">
        <v>15</v>
      </c>
      <c r="Z57" s="9" t="s">
        <v>15</v>
      </c>
      <c r="AA57" s="9" t="s">
        <v>15</v>
      </c>
      <c r="AB57" s="9" t="s">
        <v>15</v>
      </c>
      <c r="AC57" s="9" t="s">
        <v>15</v>
      </c>
      <c r="AD57" s="9" t="s">
        <v>15</v>
      </c>
      <c r="AE57" s="9" t="s">
        <v>15</v>
      </c>
    </row>
    <row r="58" spans="1:31" ht="13.5">
      <c r="A58" s="40" t="s">
        <v>135</v>
      </c>
      <c r="B58" s="45" t="str">
        <f>HYPERLINK("http://quest.rowiki.jp/?Morocc#Peace_of_Arnaveltz","アルナベルツ
教国の平和")</f>
        <v>アルナベルツ
教国の平和</v>
      </c>
      <c r="C58" s="3" t="s">
        <v>97</v>
      </c>
      <c r="D58" s="42"/>
      <c r="E58" s="42"/>
      <c r="F58" s="4" t="s">
        <v>137</v>
      </c>
      <c r="G58" s="4" t="s">
        <v>138</v>
      </c>
      <c r="H58" s="9" t="s">
        <v>15</v>
      </c>
      <c r="I58" s="9" t="s">
        <v>15</v>
      </c>
      <c r="J58" s="9" t="s">
        <v>15</v>
      </c>
      <c r="K58" s="9" t="s">
        <v>15</v>
      </c>
      <c r="L58" s="9" t="s">
        <v>15</v>
      </c>
      <c r="M58" s="9" t="s">
        <v>15</v>
      </c>
      <c r="N58" s="9" t="s">
        <v>15</v>
      </c>
      <c r="O58" s="9" t="s">
        <v>15</v>
      </c>
      <c r="P58" s="9" t="s">
        <v>15</v>
      </c>
      <c r="Q58" s="9" t="s">
        <v>15</v>
      </c>
      <c r="R58" s="9" t="s">
        <v>15</v>
      </c>
      <c r="S58" s="9" t="s">
        <v>15</v>
      </c>
      <c r="T58" s="9" t="s">
        <v>15</v>
      </c>
      <c r="U58" s="9" t="s">
        <v>15</v>
      </c>
      <c r="V58" s="9" t="s">
        <v>15</v>
      </c>
      <c r="W58" s="9" t="s">
        <v>15</v>
      </c>
      <c r="X58" s="9" t="s">
        <v>15</v>
      </c>
      <c r="Y58" s="9" t="s">
        <v>15</v>
      </c>
      <c r="Z58" s="9" t="s">
        <v>15</v>
      </c>
      <c r="AA58" s="9" t="s">
        <v>15</v>
      </c>
      <c r="AB58" s="9" t="s">
        <v>15</v>
      </c>
      <c r="AC58" s="9" t="s">
        <v>15</v>
      </c>
      <c r="AD58" s="9" t="s">
        <v>15</v>
      </c>
      <c r="AE58" s="9" t="s">
        <v>15</v>
      </c>
    </row>
    <row r="59" spans="1:31" ht="13.5">
      <c r="A59" s="40"/>
      <c r="B59" s="45"/>
      <c r="C59" s="3" t="s">
        <v>136</v>
      </c>
      <c r="D59" s="42"/>
      <c r="E59" s="42"/>
      <c r="F59" s="4" t="s">
        <v>118</v>
      </c>
      <c r="G59" s="4" t="s">
        <v>119</v>
      </c>
      <c r="H59" s="9" t="s">
        <v>15</v>
      </c>
      <c r="I59" s="9" t="s">
        <v>15</v>
      </c>
      <c r="J59" s="9" t="s">
        <v>15</v>
      </c>
      <c r="K59" s="9" t="s">
        <v>15</v>
      </c>
      <c r="L59" s="9" t="s">
        <v>15</v>
      </c>
      <c r="M59" s="9" t="s">
        <v>15</v>
      </c>
      <c r="N59" s="9" t="s">
        <v>15</v>
      </c>
      <c r="O59" s="9" t="s">
        <v>15</v>
      </c>
      <c r="P59" s="9" t="s">
        <v>15</v>
      </c>
      <c r="Q59" s="9" t="s">
        <v>15</v>
      </c>
      <c r="R59" s="9" t="s">
        <v>15</v>
      </c>
      <c r="S59" s="9" t="s">
        <v>15</v>
      </c>
      <c r="T59" s="9" t="s">
        <v>15</v>
      </c>
      <c r="U59" s="9" t="s">
        <v>15</v>
      </c>
      <c r="V59" s="9" t="s">
        <v>15</v>
      </c>
      <c r="W59" s="9" t="s">
        <v>15</v>
      </c>
      <c r="X59" s="9" t="s">
        <v>15</v>
      </c>
      <c r="Y59" s="9" t="s">
        <v>15</v>
      </c>
      <c r="Z59" s="9" t="s">
        <v>15</v>
      </c>
      <c r="AA59" s="9" t="s">
        <v>15</v>
      </c>
      <c r="AB59" s="9" t="s">
        <v>15</v>
      </c>
      <c r="AC59" s="9" t="s">
        <v>15</v>
      </c>
      <c r="AD59" s="9" t="s">
        <v>15</v>
      </c>
      <c r="AE59" s="9" t="s">
        <v>15</v>
      </c>
    </row>
    <row r="60" spans="1:31" ht="13.5">
      <c r="A60" s="40"/>
      <c r="B60" s="44" t="str">
        <f>HYPERLINK("http://quest.rowiki.jp/?Airship#Nameless_Enter","名もなき島入場")</f>
        <v>名もなき島入場</v>
      </c>
      <c r="C60" s="3" t="s">
        <v>97</v>
      </c>
      <c r="D60" s="42">
        <v>80</v>
      </c>
      <c r="E60" s="42"/>
      <c r="F60" s="4" t="s">
        <v>139</v>
      </c>
      <c r="G60" s="4" t="s">
        <v>140</v>
      </c>
      <c r="H60" s="9" t="s">
        <v>15</v>
      </c>
      <c r="I60" s="9" t="s">
        <v>15</v>
      </c>
      <c r="J60" s="9" t="s">
        <v>15</v>
      </c>
      <c r="K60" s="9" t="s">
        <v>15</v>
      </c>
      <c r="L60" s="9" t="s">
        <v>15</v>
      </c>
      <c r="M60" s="9" t="s">
        <v>15</v>
      </c>
      <c r="N60" s="9" t="s">
        <v>15</v>
      </c>
      <c r="O60" s="9" t="s">
        <v>15</v>
      </c>
      <c r="P60" s="9" t="s">
        <v>15</v>
      </c>
      <c r="Q60" s="9" t="s">
        <v>15</v>
      </c>
      <c r="R60" s="9" t="s">
        <v>15</v>
      </c>
      <c r="S60" s="9" t="s">
        <v>15</v>
      </c>
      <c r="T60" s="9" t="s">
        <v>15</v>
      </c>
      <c r="U60" s="9" t="s">
        <v>15</v>
      </c>
      <c r="V60" s="9" t="s">
        <v>15</v>
      </c>
      <c r="W60" s="9" t="s">
        <v>15</v>
      </c>
      <c r="X60" s="9" t="s">
        <v>15</v>
      </c>
      <c r="Y60" s="9" t="s">
        <v>15</v>
      </c>
      <c r="Z60" s="9" t="s">
        <v>15</v>
      </c>
      <c r="AA60" s="9" t="s">
        <v>15</v>
      </c>
      <c r="AB60" s="9" t="s">
        <v>15</v>
      </c>
      <c r="AC60" s="9" t="s">
        <v>15</v>
      </c>
      <c r="AD60" s="9" t="s">
        <v>15</v>
      </c>
      <c r="AE60" s="9" t="s">
        <v>15</v>
      </c>
    </row>
    <row r="61" spans="1:31" ht="13.5">
      <c r="A61" s="40"/>
      <c r="B61" s="44"/>
      <c r="C61" s="3" t="s">
        <v>98</v>
      </c>
      <c r="D61" s="42"/>
      <c r="E61" s="42"/>
      <c r="F61" s="4" t="s">
        <v>137</v>
      </c>
      <c r="G61" s="4" t="s">
        <v>138</v>
      </c>
      <c r="H61" s="9" t="s">
        <v>15</v>
      </c>
      <c r="I61" s="9" t="s">
        <v>15</v>
      </c>
      <c r="J61" s="9" t="s">
        <v>15</v>
      </c>
      <c r="K61" s="9" t="s">
        <v>15</v>
      </c>
      <c r="L61" s="9" t="s">
        <v>15</v>
      </c>
      <c r="M61" s="9" t="s">
        <v>15</v>
      </c>
      <c r="N61" s="9" t="s">
        <v>15</v>
      </c>
      <c r="O61" s="9" t="s">
        <v>15</v>
      </c>
      <c r="P61" s="9" t="s">
        <v>15</v>
      </c>
      <c r="Q61" s="9" t="s">
        <v>15</v>
      </c>
      <c r="R61" s="9" t="s">
        <v>15</v>
      </c>
      <c r="S61" s="9" t="s">
        <v>15</v>
      </c>
      <c r="T61" s="9" t="s">
        <v>15</v>
      </c>
      <c r="U61" s="9" t="s">
        <v>15</v>
      </c>
      <c r="V61" s="9" t="s">
        <v>15</v>
      </c>
      <c r="W61" s="9" t="s">
        <v>15</v>
      </c>
      <c r="X61" s="9" t="s">
        <v>15</v>
      </c>
      <c r="Y61" s="9" t="s">
        <v>15</v>
      </c>
      <c r="Z61" s="9" t="s">
        <v>15</v>
      </c>
      <c r="AA61" s="9" t="s">
        <v>15</v>
      </c>
      <c r="AB61" s="9" t="s">
        <v>15</v>
      </c>
      <c r="AC61" s="9" t="s">
        <v>15</v>
      </c>
      <c r="AD61" s="9" t="s">
        <v>15</v>
      </c>
      <c r="AE61" s="9" t="s">
        <v>15</v>
      </c>
    </row>
    <row r="62" spans="1:31" ht="13.5">
      <c r="A62" s="40"/>
      <c r="B62" s="14" t="str">
        <f>HYPERLINK("http://quest.rowiki.jp/?Prontera#Z_Mass","Z団")</f>
        <v>Z団</v>
      </c>
      <c r="C62" s="3" t="s">
        <v>97</v>
      </c>
      <c r="D62" s="3">
        <v>70</v>
      </c>
      <c r="F62" s="4" t="s">
        <v>141</v>
      </c>
      <c r="G62" s="4" t="s">
        <v>142</v>
      </c>
      <c r="H62" s="9" t="s">
        <v>15</v>
      </c>
      <c r="I62" s="9" t="s">
        <v>15</v>
      </c>
      <c r="J62" s="9" t="s">
        <v>15</v>
      </c>
      <c r="K62" s="9" t="s">
        <v>15</v>
      </c>
      <c r="L62" s="9" t="s">
        <v>15</v>
      </c>
      <c r="M62" s="9" t="s">
        <v>15</v>
      </c>
      <c r="N62" s="9" t="s">
        <v>15</v>
      </c>
      <c r="O62" s="9" t="s">
        <v>15</v>
      </c>
      <c r="P62" s="9" t="s">
        <v>15</v>
      </c>
      <c r="Q62" s="9" t="s">
        <v>15</v>
      </c>
      <c r="R62" s="9" t="s">
        <v>15</v>
      </c>
      <c r="S62" s="9" t="s">
        <v>15</v>
      </c>
      <c r="T62" s="9" t="s">
        <v>15</v>
      </c>
      <c r="U62" s="9" t="s">
        <v>15</v>
      </c>
      <c r="V62" s="9" t="s">
        <v>15</v>
      </c>
      <c r="W62" s="9" t="s">
        <v>15</v>
      </c>
      <c r="X62" s="9" t="s">
        <v>15</v>
      </c>
      <c r="Y62" s="9" t="s">
        <v>15</v>
      </c>
      <c r="Z62" s="9" t="s">
        <v>15</v>
      </c>
      <c r="AA62" s="9" t="s">
        <v>15</v>
      </c>
      <c r="AB62" s="9" t="s">
        <v>15</v>
      </c>
      <c r="AC62" s="9" t="s">
        <v>15</v>
      </c>
      <c r="AD62" s="9" t="s">
        <v>15</v>
      </c>
      <c r="AE62" s="9" t="s">
        <v>15</v>
      </c>
    </row>
    <row r="63" spans="1:31" ht="27">
      <c r="A63" s="40"/>
      <c r="B63" s="13" t="str">
        <f>HYPERLINK("http://quest.rowiki.jp/?Morocc#Nameless_Emerald","不運の
エメラルド")</f>
        <v>不運の
エメラルド</v>
      </c>
      <c r="C63" s="3" t="s">
        <v>143</v>
      </c>
      <c r="D63" s="3">
        <v>66</v>
      </c>
      <c r="E63" s="3">
        <v>96</v>
      </c>
      <c r="F63" s="4" t="s">
        <v>144</v>
      </c>
      <c r="H63" s="9" t="s">
        <v>15</v>
      </c>
      <c r="I63" s="9" t="s">
        <v>15</v>
      </c>
      <c r="J63" s="9" t="s">
        <v>15</v>
      </c>
      <c r="K63" s="9" t="s">
        <v>15</v>
      </c>
      <c r="L63" s="9" t="s">
        <v>15</v>
      </c>
      <c r="M63" s="9" t="s">
        <v>15</v>
      </c>
      <c r="N63" s="9" t="s">
        <v>15</v>
      </c>
      <c r="O63" s="9" t="s">
        <v>15</v>
      </c>
      <c r="P63" s="9" t="s">
        <v>15</v>
      </c>
      <c r="Q63" s="9" t="s">
        <v>15</v>
      </c>
      <c r="R63" s="9" t="s">
        <v>15</v>
      </c>
      <c r="S63" s="9" t="s">
        <v>15</v>
      </c>
      <c r="T63" s="9" t="s">
        <v>15</v>
      </c>
      <c r="U63" s="9" t="s">
        <v>15</v>
      </c>
      <c r="V63" s="9" t="s">
        <v>15</v>
      </c>
      <c r="W63" s="9" t="s">
        <v>15</v>
      </c>
      <c r="X63" s="9" t="s">
        <v>15</v>
      </c>
      <c r="Y63" s="9" t="s">
        <v>15</v>
      </c>
      <c r="Z63" s="9" t="s">
        <v>15</v>
      </c>
      <c r="AA63" s="9" t="s">
        <v>15</v>
      </c>
      <c r="AB63" s="9" t="s">
        <v>15</v>
      </c>
      <c r="AC63" s="9" t="s">
        <v>15</v>
      </c>
      <c r="AD63" s="9" t="s">
        <v>15</v>
      </c>
      <c r="AE63" s="9" t="s">
        <v>15</v>
      </c>
    </row>
    <row r="64" spans="1:31" ht="27">
      <c r="A64" s="40" t="s">
        <v>145</v>
      </c>
      <c r="B64" s="13" t="str">
        <f>HYPERLINK("http://quest.rowiki.jp/?Moscovia#Whale_island","クジラ島を
訪ねて")</f>
        <v>クジラ島を
訪ねて</v>
      </c>
      <c r="C64" s="3" t="s">
        <v>89</v>
      </c>
      <c r="F64" s="4" t="s">
        <v>146</v>
      </c>
      <c r="G64" s="4" t="s">
        <v>147</v>
      </c>
      <c r="H64" s="9" t="s">
        <v>15</v>
      </c>
      <c r="I64" s="9" t="s">
        <v>15</v>
      </c>
      <c r="J64" s="9" t="s">
        <v>15</v>
      </c>
      <c r="K64" s="9" t="s">
        <v>15</v>
      </c>
      <c r="L64" s="9" t="s">
        <v>15</v>
      </c>
      <c r="M64" s="9" t="s">
        <v>15</v>
      </c>
      <c r="N64" s="9" t="s">
        <v>15</v>
      </c>
      <c r="O64" s="9" t="s">
        <v>15</v>
      </c>
      <c r="P64" s="9" t="s">
        <v>15</v>
      </c>
      <c r="Q64" s="9" t="s">
        <v>15</v>
      </c>
      <c r="R64" s="9" t="s">
        <v>15</v>
      </c>
      <c r="S64" s="9" t="s">
        <v>15</v>
      </c>
      <c r="T64" s="9" t="s">
        <v>15</v>
      </c>
      <c r="U64" s="9" t="s">
        <v>15</v>
      </c>
      <c r="V64" s="9" t="s">
        <v>15</v>
      </c>
      <c r="W64" s="9" t="s">
        <v>15</v>
      </c>
      <c r="X64" s="9" t="s">
        <v>15</v>
      </c>
      <c r="Y64" s="9" t="s">
        <v>15</v>
      </c>
      <c r="Z64" s="9" t="s">
        <v>15</v>
      </c>
      <c r="AA64" s="9" t="s">
        <v>15</v>
      </c>
      <c r="AB64" s="9" t="s">
        <v>15</v>
      </c>
      <c r="AC64" s="9" t="s">
        <v>15</v>
      </c>
      <c r="AD64" s="9" t="s">
        <v>15</v>
      </c>
      <c r="AE64" s="9" t="s">
        <v>15</v>
      </c>
    </row>
    <row r="65" spans="1:31" ht="27">
      <c r="A65" s="40"/>
      <c r="B65" s="13" t="str">
        <f>HYPERLINK("http://quest.rowiki.jp/?Moscovia#Crybaby_Mikhail","泣き虫の
ミハイル")</f>
        <v>泣き虫の
ミハイル</v>
      </c>
      <c r="C65" s="3" t="s">
        <v>97</v>
      </c>
      <c r="F65" s="4" t="s">
        <v>148</v>
      </c>
      <c r="G65" s="4" t="s">
        <v>149</v>
      </c>
      <c r="H65" s="9" t="s">
        <v>15</v>
      </c>
      <c r="I65" s="9" t="s">
        <v>15</v>
      </c>
      <c r="J65" s="9" t="s">
        <v>15</v>
      </c>
      <c r="K65" s="9" t="s">
        <v>15</v>
      </c>
      <c r="L65" s="9" t="s">
        <v>15</v>
      </c>
      <c r="M65" s="9" t="s">
        <v>15</v>
      </c>
      <c r="N65" s="9" t="s">
        <v>15</v>
      </c>
      <c r="O65" s="9" t="s">
        <v>15</v>
      </c>
      <c r="P65" s="9" t="s">
        <v>15</v>
      </c>
      <c r="Q65" s="9" t="s">
        <v>15</v>
      </c>
      <c r="R65" s="9" t="s">
        <v>15</v>
      </c>
      <c r="S65" s="9" t="s">
        <v>15</v>
      </c>
      <c r="T65" s="9" t="s">
        <v>15</v>
      </c>
      <c r="U65" s="9" t="s">
        <v>15</v>
      </c>
      <c r="V65" s="9" t="s">
        <v>15</v>
      </c>
      <c r="W65" s="9" t="s">
        <v>15</v>
      </c>
      <c r="X65" s="9" t="s">
        <v>15</v>
      </c>
      <c r="Y65" s="9" t="s">
        <v>15</v>
      </c>
      <c r="Z65" s="9" t="s">
        <v>15</v>
      </c>
      <c r="AA65" s="9" t="s">
        <v>15</v>
      </c>
      <c r="AB65" s="9" t="s">
        <v>15</v>
      </c>
      <c r="AC65" s="9" t="s">
        <v>15</v>
      </c>
      <c r="AD65" s="9" t="s">
        <v>15</v>
      </c>
      <c r="AE65" s="9" t="s">
        <v>15</v>
      </c>
    </row>
    <row r="66" spans="1:31" ht="13.5">
      <c r="A66" s="40" t="s">
        <v>150</v>
      </c>
      <c r="B66" s="14" t="str">
        <f>HYPERLINK("http://quest.rowiki.jp/?Morocc#Crow_of_Destiny","運命のカラス")</f>
        <v>運命のカラス</v>
      </c>
      <c r="C66" s="3" t="s">
        <v>151</v>
      </c>
      <c r="D66" s="3">
        <v>60</v>
      </c>
      <c r="F66" s="4" t="s">
        <v>152</v>
      </c>
      <c r="H66" s="9" t="s">
        <v>15</v>
      </c>
      <c r="I66" s="9" t="s">
        <v>15</v>
      </c>
      <c r="J66" s="9" t="s">
        <v>15</v>
      </c>
      <c r="K66" s="9" t="s">
        <v>15</v>
      </c>
      <c r="L66" s="9" t="s">
        <v>15</v>
      </c>
      <c r="M66" s="9" t="s">
        <v>15</v>
      </c>
      <c r="N66" s="9" t="s">
        <v>15</v>
      </c>
      <c r="O66" s="9" t="s">
        <v>15</v>
      </c>
      <c r="P66" s="9" t="s">
        <v>15</v>
      </c>
      <c r="Q66" s="9" t="s">
        <v>15</v>
      </c>
      <c r="R66" s="9" t="s">
        <v>15</v>
      </c>
      <c r="S66" s="9" t="s">
        <v>15</v>
      </c>
      <c r="T66" s="9" t="s">
        <v>15</v>
      </c>
      <c r="U66" s="9" t="s">
        <v>15</v>
      </c>
      <c r="V66" s="9" t="s">
        <v>15</v>
      </c>
      <c r="W66" s="9" t="s">
        <v>15</v>
      </c>
      <c r="X66" s="9" t="s">
        <v>15</v>
      </c>
      <c r="Y66" s="9" t="s">
        <v>15</v>
      </c>
      <c r="Z66" s="9" t="s">
        <v>15</v>
      </c>
      <c r="AA66" s="9" t="s">
        <v>15</v>
      </c>
      <c r="AB66" s="9" t="s">
        <v>15</v>
      </c>
      <c r="AC66" s="9" t="s">
        <v>15</v>
      </c>
      <c r="AD66" s="9" t="s">
        <v>15</v>
      </c>
      <c r="AE66" s="9" t="s">
        <v>15</v>
      </c>
    </row>
    <row r="67" spans="1:31" ht="13.5">
      <c r="A67" s="40"/>
      <c r="B67" s="14" t="str">
        <f>HYPERLINK("http://quest.rowiki.jp/?Morocc#Morocc_Archenemy","魔王モロク討伐")</f>
        <v>魔王モロク討伐</v>
      </c>
      <c r="C67" s="3" t="s">
        <v>40</v>
      </c>
      <c r="D67" s="3">
        <v>80</v>
      </c>
      <c r="F67" s="4" t="s">
        <v>153</v>
      </c>
      <c r="G67" s="4" t="s">
        <v>154</v>
      </c>
      <c r="H67" s="9" t="s">
        <v>15</v>
      </c>
      <c r="I67" s="9" t="s">
        <v>15</v>
      </c>
      <c r="J67" s="9" t="s">
        <v>15</v>
      </c>
      <c r="K67" s="9" t="s">
        <v>15</v>
      </c>
      <c r="L67" s="9" t="s">
        <v>15</v>
      </c>
      <c r="M67" s="9" t="s">
        <v>15</v>
      </c>
      <c r="N67" s="9" t="s">
        <v>15</v>
      </c>
      <c r="O67" s="9" t="s">
        <v>15</v>
      </c>
      <c r="P67" s="9" t="s">
        <v>15</v>
      </c>
      <c r="Q67" s="9" t="s">
        <v>15</v>
      </c>
      <c r="R67" s="9" t="s">
        <v>15</v>
      </c>
      <c r="S67" s="9" t="s">
        <v>15</v>
      </c>
      <c r="T67" s="9" t="s">
        <v>15</v>
      </c>
      <c r="U67" s="9" t="s">
        <v>15</v>
      </c>
      <c r="V67" s="9" t="s">
        <v>15</v>
      </c>
      <c r="W67" s="9" t="s">
        <v>15</v>
      </c>
      <c r="X67" s="9" t="s">
        <v>15</v>
      </c>
      <c r="Y67" s="9" t="s">
        <v>15</v>
      </c>
      <c r="Z67" s="9" t="s">
        <v>15</v>
      </c>
      <c r="AA67" s="9" t="s">
        <v>15</v>
      </c>
      <c r="AB67" s="9" t="s">
        <v>15</v>
      </c>
      <c r="AC67" s="9" t="s">
        <v>15</v>
      </c>
      <c r="AD67" s="9" t="s">
        <v>15</v>
      </c>
      <c r="AE67" s="9" t="s">
        <v>15</v>
      </c>
    </row>
    <row r="68" spans="1:31" ht="13.5">
      <c r="A68" s="40"/>
      <c r="B68" s="14" t="str">
        <f>HYPERLINK("http://quest.rowiki.jp/?Prontera#Throne","王位継承")</f>
        <v>王位継承</v>
      </c>
      <c r="C68" s="3" t="s">
        <v>155</v>
      </c>
      <c r="E68" s="3">
        <v>99</v>
      </c>
      <c r="F68" s="4" t="s">
        <v>156</v>
      </c>
      <c r="G68" s="4" t="s">
        <v>157</v>
      </c>
      <c r="H68" s="9" t="s">
        <v>15</v>
      </c>
      <c r="I68" s="9" t="s">
        <v>15</v>
      </c>
      <c r="J68" s="9" t="s">
        <v>15</v>
      </c>
      <c r="K68" s="9" t="s">
        <v>15</v>
      </c>
      <c r="L68" s="9" t="s">
        <v>15</v>
      </c>
      <c r="M68" s="9" t="s">
        <v>15</v>
      </c>
      <c r="N68" s="9" t="s">
        <v>15</v>
      </c>
      <c r="O68" s="9" t="s">
        <v>15</v>
      </c>
      <c r="P68" s="9" t="s">
        <v>15</v>
      </c>
      <c r="Q68" s="9" t="s">
        <v>15</v>
      </c>
      <c r="R68" s="9" t="s">
        <v>15</v>
      </c>
      <c r="S68" s="9" t="s">
        <v>15</v>
      </c>
      <c r="T68" s="9" t="s">
        <v>15</v>
      </c>
      <c r="U68" s="9" t="s">
        <v>15</v>
      </c>
      <c r="V68" s="9" t="s">
        <v>15</v>
      </c>
      <c r="W68" s="9" t="s">
        <v>15</v>
      </c>
      <c r="X68" s="9" t="s">
        <v>15</v>
      </c>
      <c r="Y68" s="9" t="s">
        <v>15</v>
      </c>
      <c r="Z68" s="9" t="s">
        <v>15</v>
      </c>
      <c r="AA68" s="9" t="s">
        <v>15</v>
      </c>
      <c r="AB68" s="9" t="s">
        <v>15</v>
      </c>
      <c r="AC68" s="9" t="s">
        <v>15</v>
      </c>
      <c r="AD68" s="9" t="s">
        <v>15</v>
      </c>
      <c r="AE68" s="9" t="s">
        <v>15</v>
      </c>
    </row>
    <row r="69" spans="1:31" ht="13.5" customHeight="1">
      <c r="A69" s="47" t="s">
        <v>158</v>
      </c>
      <c r="B69" s="44" t="str">
        <f>HYPERLINK("http://quest.rowiki.jp/?Prontera#Onward_Midcamp","異世界")</f>
        <v>異世界</v>
      </c>
      <c r="C69" s="3" t="s">
        <v>159</v>
      </c>
      <c r="D69" s="42">
        <v>70</v>
      </c>
      <c r="E69" s="42"/>
      <c r="F69" s="1" t="s">
        <v>160</v>
      </c>
      <c r="G69" s="4" t="s">
        <v>161</v>
      </c>
      <c r="H69" s="9" t="s">
        <v>15</v>
      </c>
      <c r="I69" s="9" t="s">
        <v>15</v>
      </c>
      <c r="J69" s="9" t="s">
        <v>15</v>
      </c>
      <c r="K69" s="9" t="s">
        <v>15</v>
      </c>
      <c r="L69" s="9" t="s">
        <v>15</v>
      </c>
      <c r="M69" s="9" t="s">
        <v>15</v>
      </c>
      <c r="N69" s="9" t="s">
        <v>15</v>
      </c>
      <c r="O69" s="9" t="s">
        <v>15</v>
      </c>
      <c r="P69" s="9" t="s">
        <v>15</v>
      </c>
      <c r="Q69" s="9" t="s">
        <v>15</v>
      </c>
      <c r="R69" s="9" t="s">
        <v>15</v>
      </c>
      <c r="S69" s="9" t="s">
        <v>15</v>
      </c>
      <c r="T69" s="9" t="s">
        <v>15</v>
      </c>
      <c r="U69" s="9" t="s">
        <v>15</v>
      </c>
      <c r="V69" s="9" t="s">
        <v>15</v>
      </c>
      <c r="W69" s="9" t="s">
        <v>15</v>
      </c>
      <c r="X69" s="9" t="s">
        <v>15</v>
      </c>
      <c r="Y69" s="9" t="s">
        <v>15</v>
      </c>
      <c r="Z69" s="9" t="s">
        <v>15</v>
      </c>
      <c r="AA69" s="9" t="s">
        <v>15</v>
      </c>
      <c r="AB69" s="9" t="s">
        <v>15</v>
      </c>
      <c r="AC69" s="9" t="s">
        <v>15</v>
      </c>
      <c r="AD69" s="9" t="s">
        <v>15</v>
      </c>
      <c r="AE69" s="9" t="s">
        <v>15</v>
      </c>
    </row>
    <row r="70" spans="1:31" ht="21">
      <c r="A70" s="47"/>
      <c r="B70" s="44"/>
      <c r="C70" s="3" t="s">
        <v>717</v>
      </c>
      <c r="D70" s="42"/>
      <c r="E70" s="42"/>
      <c r="F70" s="17" t="s">
        <v>162</v>
      </c>
      <c r="G70" s="4" t="s">
        <v>163</v>
      </c>
      <c r="H70" s="9" t="s">
        <v>15</v>
      </c>
      <c r="I70" s="9" t="s">
        <v>15</v>
      </c>
      <c r="J70" s="9" t="s">
        <v>15</v>
      </c>
      <c r="K70" s="9" t="s">
        <v>15</v>
      </c>
      <c r="L70" s="9" t="s">
        <v>15</v>
      </c>
      <c r="M70" s="9" t="s">
        <v>15</v>
      </c>
      <c r="N70" s="9" t="s">
        <v>15</v>
      </c>
      <c r="O70" s="9" t="s">
        <v>15</v>
      </c>
      <c r="P70" s="9" t="s">
        <v>15</v>
      </c>
      <c r="Q70" s="9" t="s">
        <v>15</v>
      </c>
      <c r="R70" s="9" t="s">
        <v>15</v>
      </c>
      <c r="S70" s="9" t="s">
        <v>15</v>
      </c>
      <c r="T70" s="9" t="s">
        <v>15</v>
      </c>
      <c r="U70" s="9" t="s">
        <v>15</v>
      </c>
      <c r="V70" s="9" t="s">
        <v>15</v>
      </c>
      <c r="W70" s="9" t="s">
        <v>15</v>
      </c>
      <c r="X70" s="9" t="s">
        <v>15</v>
      </c>
      <c r="Y70" s="9" t="s">
        <v>15</v>
      </c>
      <c r="Z70" s="9" t="s">
        <v>15</v>
      </c>
      <c r="AA70" s="9" t="s">
        <v>15</v>
      </c>
      <c r="AB70" s="9" t="s">
        <v>15</v>
      </c>
      <c r="AC70" s="9" t="s">
        <v>15</v>
      </c>
      <c r="AD70" s="9" t="s">
        <v>15</v>
      </c>
      <c r="AE70" s="9" t="s">
        <v>15</v>
      </c>
    </row>
    <row r="71" spans="1:31" ht="13.5">
      <c r="A71" s="47"/>
      <c r="B71" s="14" t="str">
        <f>HYPERLINK("http://quest.rowiki.jp/?MidgardCamp#New_Surroundings","駐屯地の人々")</f>
        <v>駐屯地の人々</v>
      </c>
      <c r="C71" s="3" t="s">
        <v>718</v>
      </c>
      <c r="F71" s="1" t="s">
        <v>164</v>
      </c>
      <c r="G71" s="4" t="s">
        <v>165</v>
      </c>
      <c r="H71" s="9" t="s">
        <v>15</v>
      </c>
      <c r="I71" s="9" t="s">
        <v>15</v>
      </c>
      <c r="J71" s="9" t="s">
        <v>15</v>
      </c>
      <c r="K71" s="9" t="s">
        <v>15</v>
      </c>
      <c r="L71" s="9" t="s">
        <v>15</v>
      </c>
      <c r="M71" s="9" t="s">
        <v>15</v>
      </c>
      <c r="N71" s="9" t="s">
        <v>15</v>
      </c>
      <c r="O71" s="9" t="s">
        <v>15</v>
      </c>
      <c r="P71" s="9" t="s">
        <v>15</v>
      </c>
      <c r="Q71" s="9" t="s">
        <v>15</v>
      </c>
      <c r="R71" s="9" t="s">
        <v>15</v>
      </c>
      <c r="S71" s="9" t="s">
        <v>15</v>
      </c>
      <c r="T71" s="9" t="s">
        <v>15</v>
      </c>
      <c r="U71" s="9" t="s">
        <v>15</v>
      </c>
      <c r="V71" s="9" t="s">
        <v>15</v>
      </c>
      <c r="W71" s="9" t="s">
        <v>15</v>
      </c>
      <c r="X71" s="9" t="s">
        <v>15</v>
      </c>
      <c r="Y71" s="9" t="s">
        <v>15</v>
      </c>
      <c r="Z71" s="9" t="s">
        <v>15</v>
      </c>
      <c r="AA71" s="9" t="s">
        <v>15</v>
      </c>
      <c r="AB71" s="9" t="s">
        <v>15</v>
      </c>
      <c r="AC71" s="9" t="s">
        <v>15</v>
      </c>
      <c r="AD71" s="9" t="s">
        <v>15</v>
      </c>
      <c r="AE71" s="9" t="s">
        <v>15</v>
      </c>
    </row>
    <row r="72" spans="1:31" ht="13.5">
      <c r="A72" s="47"/>
      <c r="B72" s="14" t="str">
        <f>HYPERLINK("http://quest.rowiki.jp/?MidgardCamp#Unions_Feud","会議のおとも")</f>
        <v>会議のおとも</v>
      </c>
      <c r="C72" s="3" t="s">
        <v>719</v>
      </c>
      <c r="F72" s="1" t="s">
        <v>167</v>
      </c>
      <c r="G72" s="4" t="s">
        <v>168</v>
      </c>
      <c r="H72" s="9" t="s">
        <v>15</v>
      </c>
      <c r="I72" s="9" t="s">
        <v>15</v>
      </c>
      <c r="J72" s="9" t="s">
        <v>15</v>
      </c>
      <c r="K72" s="9" t="s">
        <v>15</v>
      </c>
      <c r="L72" s="9" t="s">
        <v>15</v>
      </c>
      <c r="M72" s="9" t="s">
        <v>15</v>
      </c>
      <c r="N72" s="9" t="s">
        <v>15</v>
      </c>
      <c r="O72" s="9" t="s">
        <v>15</v>
      </c>
      <c r="P72" s="9" t="s">
        <v>15</v>
      </c>
      <c r="Q72" s="9" t="s">
        <v>15</v>
      </c>
      <c r="R72" s="9" t="s">
        <v>15</v>
      </c>
      <c r="S72" s="9" t="s">
        <v>15</v>
      </c>
      <c r="T72" s="9" t="s">
        <v>15</v>
      </c>
      <c r="U72" s="9" t="s">
        <v>15</v>
      </c>
      <c r="V72" s="9" t="s">
        <v>15</v>
      </c>
      <c r="W72" s="9" t="s">
        <v>15</v>
      </c>
      <c r="X72" s="9" t="s">
        <v>15</v>
      </c>
      <c r="Y72" s="9" t="s">
        <v>15</v>
      </c>
      <c r="Z72" s="9" t="s">
        <v>15</v>
      </c>
      <c r="AA72" s="9" t="s">
        <v>15</v>
      </c>
      <c r="AB72" s="9" t="s">
        <v>15</v>
      </c>
      <c r="AC72" s="9" t="s">
        <v>15</v>
      </c>
      <c r="AD72" s="9" t="s">
        <v>15</v>
      </c>
      <c r="AE72" s="9" t="s">
        <v>15</v>
      </c>
    </row>
    <row r="73" spans="1:31" ht="13.5">
      <c r="A73" s="47"/>
      <c r="B73" s="44" t="str">
        <f>HYPERLINK("http://quest.rowiki.jp/?MidgardCamp#Attitude","生態研究")</f>
        <v>生態研究</v>
      </c>
      <c r="C73" s="3" t="s">
        <v>136</v>
      </c>
      <c r="F73" s="43" t="s">
        <v>169</v>
      </c>
      <c r="G73" s="46" t="s">
        <v>170</v>
      </c>
      <c r="H73" s="9" t="s">
        <v>15</v>
      </c>
      <c r="I73" s="9" t="s">
        <v>15</v>
      </c>
      <c r="J73" s="9" t="s">
        <v>15</v>
      </c>
      <c r="K73" s="9" t="s">
        <v>15</v>
      </c>
      <c r="L73" s="9" t="s">
        <v>15</v>
      </c>
      <c r="M73" s="9" t="s">
        <v>15</v>
      </c>
      <c r="N73" s="9" t="s">
        <v>15</v>
      </c>
      <c r="O73" s="9" t="s">
        <v>15</v>
      </c>
      <c r="P73" s="9" t="s">
        <v>15</v>
      </c>
      <c r="Q73" s="9" t="s">
        <v>15</v>
      </c>
      <c r="R73" s="9" t="s">
        <v>15</v>
      </c>
      <c r="S73" s="9" t="s">
        <v>15</v>
      </c>
      <c r="T73" s="9" t="s">
        <v>15</v>
      </c>
      <c r="U73" s="9" t="s">
        <v>15</v>
      </c>
      <c r="V73" s="9" t="s">
        <v>15</v>
      </c>
      <c r="W73" s="9" t="s">
        <v>15</v>
      </c>
      <c r="X73" s="9" t="s">
        <v>15</v>
      </c>
      <c r="Y73" s="9" t="s">
        <v>15</v>
      </c>
      <c r="Z73" s="9" t="s">
        <v>15</v>
      </c>
      <c r="AA73" s="9" t="s">
        <v>15</v>
      </c>
      <c r="AB73" s="9" t="s">
        <v>15</v>
      </c>
      <c r="AC73" s="9" t="s">
        <v>15</v>
      </c>
      <c r="AD73" s="9" t="s">
        <v>15</v>
      </c>
      <c r="AE73" s="9" t="s">
        <v>15</v>
      </c>
    </row>
    <row r="74" spans="1:31" ht="13.5">
      <c r="A74" s="47"/>
      <c r="B74" s="44"/>
      <c r="C74" s="3" t="s">
        <v>780</v>
      </c>
      <c r="F74" s="43"/>
      <c r="G74" s="46"/>
      <c r="H74" s="9" t="s">
        <v>15</v>
      </c>
      <c r="I74" s="9" t="s">
        <v>15</v>
      </c>
      <c r="J74" s="9" t="s">
        <v>15</v>
      </c>
      <c r="K74" s="9" t="s">
        <v>15</v>
      </c>
      <c r="L74" s="9" t="s">
        <v>15</v>
      </c>
      <c r="M74" s="9" t="s">
        <v>15</v>
      </c>
      <c r="N74" s="9" t="s">
        <v>15</v>
      </c>
      <c r="O74" s="9" t="s">
        <v>15</v>
      </c>
      <c r="P74" s="9" t="s">
        <v>15</v>
      </c>
      <c r="Q74" s="9" t="s">
        <v>15</v>
      </c>
      <c r="R74" s="9" t="s">
        <v>15</v>
      </c>
      <c r="S74" s="9" t="s">
        <v>15</v>
      </c>
      <c r="T74" s="9" t="s">
        <v>15</v>
      </c>
      <c r="U74" s="9" t="s">
        <v>15</v>
      </c>
      <c r="V74" s="9" t="s">
        <v>15</v>
      </c>
      <c r="W74" s="9" t="s">
        <v>15</v>
      </c>
      <c r="X74" s="9" t="s">
        <v>15</v>
      </c>
      <c r="Y74" s="9" t="s">
        <v>15</v>
      </c>
      <c r="Z74" s="9" t="s">
        <v>15</v>
      </c>
      <c r="AA74" s="9" t="s">
        <v>15</v>
      </c>
      <c r="AB74" s="9" t="s">
        <v>15</v>
      </c>
      <c r="AC74" s="9" t="s">
        <v>15</v>
      </c>
      <c r="AD74" s="9" t="s">
        <v>15</v>
      </c>
      <c r="AE74" s="9" t="s">
        <v>15</v>
      </c>
    </row>
    <row r="75" spans="1:31" ht="13.5">
      <c r="A75" s="47"/>
      <c r="B75" s="45" t="str">
        <f>HYPERLINK("http://quest.rowiki.jp/?MidgardCamp#Dande2","魔王モロク追跡
(ﾀﾞﾝﾃﾞﾘｵﾝ2部)")</f>
        <v>魔王モロク追跡
(ﾀﾞﾝﾃﾞﾘｵﾝ2部)</v>
      </c>
      <c r="C75" s="3" t="s">
        <v>66</v>
      </c>
      <c r="F75" s="4" t="s">
        <v>171</v>
      </c>
      <c r="G75" s="4" t="s">
        <v>172</v>
      </c>
      <c r="H75" s="9" t="s">
        <v>15</v>
      </c>
      <c r="I75" s="9" t="s">
        <v>15</v>
      </c>
      <c r="J75" s="9" t="s">
        <v>15</v>
      </c>
      <c r="K75" s="9" t="s">
        <v>15</v>
      </c>
      <c r="L75" s="9" t="s">
        <v>15</v>
      </c>
      <c r="M75" s="9" t="s">
        <v>15</v>
      </c>
      <c r="N75" s="9" t="s">
        <v>15</v>
      </c>
      <c r="O75" s="9" t="s">
        <v>15</v>
      </c>
      <c r="P75" s="9" t="s">
        <v>15</v>
      </c>
      <c r="Q75" s="9" t="s">
        <v>15</v>
      </c>
      <c r="R75" s="9" t="s">
        <v>15</v>
      </c>
      <c r="S75" s="9" t="s">
        <v>15</v>
      </c>
      <c r="T75" s="9" t="s">
        <v>15</v>
      </c>
      <c r="U75" s="9" t="s">
        <v>15</v>
      </c>
      <c r="V75" s="9" t="s">
        <v>15</v>
      </c>
      <c r="W75" s="9" t="s">
        <v>15</v>
      </c>
      <c r="X75" s="9" t="s">
        <v>15</v>
      </c>
      <c r="Y75" s="9" t="s">
        <v>15</v>
      </c>
      <c r="Z75" s="9" t="s">
        <v>15</v>
      </c>
      <c r="AA75" s="9" t="s">
        <v>15</v>
      </c>
      <c r="AB75" s="9" t="s">
        <v>15</v>
      </c>
      <c r="AC75" s="9" t="s">
        <v>15</v>
      </c>
      <c r="AD75" s="9" t="s">
        <v>15</v>
      </c>
      <c r="AE75" s="9" t="s">
        <v>15</v>
      </c>
    </row>
    <row r="76" spans="1:31" ht="13.5">
      <c r="A76" s="47"/>
      <c r="B76" s="45"/>
      <c r="C76" s="3" t="s">
        <v>173</v>
      </c>
      <c r="F76" s="1" t="s">
        <v>174</v>
      </c>
      <c r="G76" s="4" t="s">
        <v>175</v>
      </c>
      <c r="H76" s="9" t="s">
        <v>15</v>
      </c>
      <c r="I76" s="9" t="s">
        <v>15</v>
      </c>
      <c r="J76" s="9" t="s">
        <v>15</v>
      </c>
      <c r="K76" s="9" t="s">
        <v>15</v>
      </c>
      <c r="L76" s="9" t="s">
        <v>15</v>
      </c>
      <c r="M76" s="9" t="s">
        <v>15</v>
      </c>
      <c r="N76" s="9" t="s">
        <v>15</v>
      </c>
      <c r="O76" s="9" t="s">
        <v>15</v>
      </c>
      <c r="P76" s="9" t="s">
        <v>15</v>
      </c>
      <c r="Q76" s="9" t="s">
        <v>15</v>
      </c>
      <c r="R76" s="9" t="s">
        <v>15</v>
      </c>
      <c r="S76" s="9" t="s">
        <v>15</v>
      </c>
      <c r="T76" s="9" t="s">
        <v>15</v>
      </c>
      <c r="U76" s="9" t="s">
        <v>15</v>
      </c>
      <c r="V76" s="9" t="s">
        <v>15</v>
      </c>
      <c r="W76" s="9" t="s">
        <v>15</v>
      </c>
      <c r="X76" s="9" t="s">
        <v>15</v>
      </c>
      <c r="Y76" s="9" t="s">
        <v>15</v>
      </c>
      <c r="Z76" s="9" t="s">
        <v>15</v>
      </c>
      <c r="AA76" s="9" t="s">
        <v>15</v>
      </c>
      <c r="AB76" s="9" t="s">
        <v>15</v>
      </c>
      <c r="AC76" s="9" t="s">
        <v>15</v>
      </c>
      <c r="AD76" s="9" t="s">
        <v>15</v>
      </c>
      <c r="AE76" s="9" t="s">
        <v>15</v>
      </c>
    </row>
    <row r="77" spans="1:31" ht="13.5">
      <c r="A77" s="47"/>
      <c r="B77" s="45"/>
      <c r="C77" s="3" t="s">
        <v>720</v>
      </c>
      <c r="F77" s="1" t="s">
        <v>716</v>
      </c>
      <c r="G77" s="4" t="s">
        <v>715</v>
      </c>
      <c r="H77" s="9" t="s">
        <v>15</v>
      </c>
      <c r="I77" s="9" t="s">
        <v>15</v>
      </c>
      <c r="J77" s="9" t="s">
        <v>15</v>
      </c>
      <c r="K77" s="9" t="s">
        <v>15</v>
      </c>
      <c r="L77" s="9" t="s">
        <v>15</v>
      </c>
      <c r="M77" s="9" t="s">
        <v>15</v>
      </c>
      <c r="N77" s="9" t="s">
        <v>15</v>
      </c>
      <c r="O77" s="9" t="s">
        <v>15</v>
      </c>
      <c r="P77" s="9" t="s">
        <v>15</v>
      </c>
      <c r="Q77" s="9" t="s">
        <v>15</v>
      </c>
      <c r="R77" s="9" t="s">
        <v>15</v>
      </c>
      <c r="S77" s="9" t="s">
        <v>15</v>
      </c>
      <c r="T77" s="9" t="s">
        <v>15</v>
      </c>
      <c r="U77" s="9" t="s">
        <v>15</v>
      </c>
      <c r="V77" s="9" t="s">
        <v>15</v>
      </c>
      <c r="W77" s="9" t="s">
        <v>15</v>
      </c>
      <c r="X77" s="9" t="s">
        <v>15</v>
      </c>
      <c r="Y77" s="9" t="s">
        <v>15</v>
      </c>
      <c r="Z77" s="9" t="s">
        <v>15</v>
      </c>
      <c r="AA77" s="9" t="s">
        <v>15</v>
      </c>
      <c r="AB77" s="9" t="s">
        <v>15</v>
      </c>
      <c r="AC77" s="9" t="s">
        <v>15</v>
      </c>
      <c r="AD77" s="9" t="s">
        <v>15</v>
      </c>
      <c r="AE77" s="9" t="s">
        <v>15</v>
      </c>
    </row>
    <row r="78" spans="1:31" ht="27">
      <c r="A78" s="47"/>
      <c r="B78" s="13" t="str">
        <f>HYPERLINK("http://quest.rowiki.jp/?MidgardCamp#Report","三ヶ国への
報告書")</f>
        <v>三ヶ国への
報告書</v>
      </c>
      <c r="C78" s="3" t="s">
        <v>721</v>
      </c>
      <c r="F78" s="1" t="s">
        <v>174</v>
      </c>
      <c r="G78" s="4" t="s">
        <v>176</v>
      </c>
      <c r="H78" s="9" t="s">
        <v>15</v>
      </c>
      <c r="I78" s="9" t="s">
        <v>15</v>
      </c>
      <c r="J78" s="9" t="s">
        <v>15</v>
      </c>
      <c r="K78" s="9" t="s">
        <v>15</v>
      </c>
      <c r="L78" s="9" t="s">
        <v>15</v>
      </c>
      <c r="M78" s="9" t="s">
        <v>15</v>
      </c>
      <c r="N78" s="9" t="s">
        <v>15</v>
      </c>
      <c r="O78" s="9" t="s">
        <v>15</v>
      </c>
      <c r="P78" s="9" t="s">
        <v>15</v>
      </c>
      <c r="Q78" s="9" t="s">
        <v>15</v>
      </c>
      <c r="R78" s="9" t="s">
        <v>15</v>
      </c>
      <c r="S78" s="9" t="s">
        <v>15</v>
      </c>
      <c r="T78" s="9" t="s">
        <v>15</v>
      </c>
      <c r="U78" s="9" t="s">
        <v>15</v>
      </c>
      <c r="V78" s="9" t="s">
        <v>15</v>
      </c>
      <c r="W78" s="9" t="s">
        <v>15</v>
      </c>
      <c r="X78" s="9" t="s">
        <v>15</v>
      </c>
      <c r="Y78" s="9" t="s">
        <v>15</v>
      </c>
      <c r="Z78" s="9" t="s">
        <v>15</v>
      </c>
      <c r="AA78" s="9" t="s">
        <v>15</v>
      </c>
      <c r="AB78" s="9" t="s">
        <v>15</v>
      </c>
      <c r="AC78" s="9" t="s">
        <v>15</v>
      </c>
      <c r="AD78" s="9" t="s">
        <v>15</v>
      </c>
      <c r="AE78" s="9" t="s">
        <v>15</v>
      </c>
    </row>
    <row r="79" spans="1:31" ht="13.5">
      <c r="A79" s="47"/>
      <c r="B79" s="14" t="str">
        <f>HYPERLINK("http://quest.rowiki.jp/?MidgardCamp#Fairy","小さな妖精")</f>
        <v>小さな妖精</v>
      </c>
      <c r="C79" s="3" t="s">
        <v>94</v>
      </c>
      <c r="D79" s="3">
        <v>70</v>
      </c>
      <c r="F79" s="43" t="s">
        <v>177</v>
      </c>
      <c r="G79" s="46" t="s">
        <v>178</v>
      </c>
      <c r="H79" s="9" t="s">
        <v>15</v>
      </c>
      <c r="I79" s="9" t="s">
        <v>15</v>
      </c>
      <c r="J79" s="9" t="s">
        <v>15</v>
      </c>
      <c r="K79" s="9" t="s">
        <v>15</v>
      </c>
      <c r="L79" s="9" t="s">
        <v>15</v>
      </c>
      <c r="M79" s="9" t="s">
        <v>15</v>
      </c>
      <c r="N79" s="9" t="s">
        <v>15</v>
      </c>
      <c r="O79" s="9" t="s">
        <v>15</v>
      </c>
      <c r="P79" s="9" t="s">
        <v>15</v>
      </c>
      <c r="Q79" s="9" t="s">
        <v>15</v>
      </c>
      <c r="R79" s="9" t="s">
        <v>15</v>
      </c>
      <c r="S79" s="9" t="s">
        <v>15</v>
      </c>
      <c r="T79" s="9" t="s">
        <v>15</v>
      </c>
      <c r="U79" s="9" t="s">
        <v>15</v>
      </c>
      <c r="V79" s="9" t="s">
        <v>15</v>
      </c>
      <c r="W79" s="9" t="s">
        <v>15</v>
      </c>
      <c r="X79" s="9" t="s">
        <v>15</v>
      </c>
      <c r="Y79" s="9" t="s">
        <v>15</v>
      </c>
      <c r="Z79" s="9" t="s">
        <v>15</v>
      </c>
      <c r="AA79" s="9" t="s">
        <v>15</v>
      </c>
      <c r="AB79" s="9" t="s">
        <v>15</v>
      </c>
      <c r="AC79" s="9" t="s">
        <v>15</v>
      </c>
      <c r="AD79" s="9" t="s">
        <v>15</v>
      </c>
      <c r="AE79" s="9" t="s">
        <v>15</v>
      </c>
    </row>
    <row r="80" spans="1:31" ht="13.5">
      <c r="A80" s="47"/>
      <c r="B80" s="14" t="str">
        <f>HYPERLINK("http://quest.rowiki.jp/?MidgardCamp#Wooden","木の巨人")</f>
        <v>木の巨人</v>
      </c>
      <c r="C80" s="3" t="s">
        <v>94</v>
      </c>
      <c r="D80" s="3">
        <v>70</v>
      </c>
      <c r="F80" s="43"/>
      <c r="G80" s="46"/>
      <c r="H80" s="9" t="s">
        <v>15</v>
      </c>
      <c r="I80" s="9" t="s">
        <v>15</v>
      </c>
      <c r="J80" s="9" t="s">
        <v>15</v>
      </c>
      <c r="K80" s="9" t="s">
        <v>15</v>
      </c>
      <c r="L80" s="9" t="s">
        <v>15</v>
      </c>
      <c r="M80" s="9" t="s">
        <v>15</v>
      </c>
      <c r="N80" s="9" t="s">
        <v>15</v>
      </c>
      <c r="O80" s="9" t="s">
        <v>15</v>
      </c>
      <c r="P80" s="9" t="s">
        <v>15</v>
      </c>
      <c r="Q80" s="9" t="s">
        <v>15</v>
      </c>
      <c r="R80" s="9" t="s">
        <v>15</v>
      </c>
      <c r="S80" s="9" t="s">
        <v>15</v>
      </c>
      <c r="T80" s="9" t="s">
        <v>15</v>
      </c>
      <c r="U80" s="9" t="s">
        <v>15</v>
      </c>
      <c r="V80" s="9" t="s">
        <v>15</v>
      </c>
      <c r="W80" s="9" t="s">
        <v>15</v>
      </c>
      <c r="X80" s="9" t="s">
        <v>15</v>
      </c>
      <c r="Y80" s="9" t="s">
        <v>15</v>
      </c>
      <c r="Z80" s="9" t="s">
        <v>15</v>
      </c>
      <c r="AA80" s="9" t="s">
        <v>15</v>
      </c>
      <c r="AB80" s="9" t="s">
        <v>15</v>
      </c>
      <c r="AC80" s="9" t="s">
        <v>15</v>
      </c>
      <c r="AD80" s="9" t="s">
        <v>15</v>
      </c>
      <c r="AE80" s="9" t="s">
        <v>15</v>
      </c>
    </row>
    <row r="81" spans="1:31" ht="13.5">
      <c r="A81" s="40" t="s">
        <v>179</v>
      </c>
      <c r="B81" s="18" t="str">
        <f>HYPERLINK("http://quest.rowiki.jp/?MidgardCamp#Ring_of_WiseKing","知恵の王の指輪")</f>
        <v>知恵の王の指輪</v>
      </c>
      <c r="C81" s="3" t="s">
        <v>722</v>
      </c>
      <c r="F81" s="1" t="s">
        <v>180</v>
      </c>
      <c r="G81" s="4" t="s">
        <v>181</v>
      </c>
      <c r="H81" s="9" t="s">
        <v>15</v>
      </c>
      <c r="I81" s="9" t="s">
        <v>15</v>
      </c>
      <c r="J81" s="9" t="s">
        <v>15</v>
      </c>
      <c r="K81" s="9" t="s">
        <v>15</v>
      </c>
      <c r="L81" s="9" t="s">
        <v>15</v>
      </c>
      <c r="M81" s="9" t="s">
        <v>15</v>
      </c>
      <c r="N81" s="9" t="s">
        <v>15</v>
      </c>
      <c r="O81" s="9" t="s">
        <v>15</v>
      </c>
      <c r="P81" s="9" t="s">
        <v>15</v>
      </c>
      <c r="Q81" s="9" t="s">
        <v>15</v>
      </c>
      <c r="R81" s="9" t="s">
        <v>15</v>
      </c>
      <c r="S81" s="9" t="s">
        <v>15</v>
      </c>
      <c r="T81" s="9" t="s">
        <v>15</v>
      </c>
      <c r="U81" s="9" t="s">
        <v>15</v>
      </c>
      <c r="V81" s="9" t="s">
        <v>15</v>
      </c>
      <c r="W81" s="9" t="s">
        <v>15</v>
      </c>
      <c r="X81" s="9" t="s">
        <v>15</v>
      </c>
      <c r="Y81" s="9" t="s">
        <v>15</v>
      </c>
      <c r="Z81" s="9" t="s">
        <v>15</v>
      </c>
      <c r="AA81" s="9" t="s">
        <v>15</v>
      </c>
      <c r="AB81" s="9" t="s">
        <v>15</v>
      </c>
      <c r="AC81" s="9" t="s">
        <v>15</v>
      </c>
      <c r="AD81" s="9" t="s">
        <v>15</v>
      </c>
      <c r="AE81" s="9" t="s">
        <v>15</v>
      </c>
    </row>
    <row r="82" spans="1:31" ht="13.5">
      <c r="A82" s="40"/>
      <c r="B82" s="14" t="str">
        <f>HYPERLINK("http://quest.rowiki.jp/?Splendide#Messenger","二つの種族")</f>
        <v>二つの種族</v>
      </c>
      <c r="C82" s="3" t="s">
        <v>723</v>
      </c>
      <c r="F82" s="1" t="s">
        <v>182</v>
      </c>
      <c r="G82" s="4" t="s">
        <v>183</v>
      </c>
      <c r="H82" s="9" t="s">
        <v>15</v>
      </c>
      <c r="I82" s="9" t="s">
        <v>15</v>
      </c>
      <c r="J82" s="9" t="s">
        <v>15</v>
      </c>
      <c r="K82" s="9" t="s">
        <v>15</v>
      </c>
      <c r="L82" s="9" t="s">
        <v>15</v>
      </c>
      <c r="M82" s="9" t="s">
        <v>15</v>
      </c>
      <c r="N82" s="9" t="s">
        <v>15</v>
      </c>
      <c r="O82" s="9" t="s">
        <v>15</v>
      </c>
      <c r="P82" s="9" t="s">
        <v>15</v>
      </c>
      <c r="Q82" s="9" t="s">
        <v>15</v>
      </c>
      <c r="R82" s="9" t="s">
        <v>15</v>
      </c>
      <c r="S82" s="9" t="s">
        <v>15</v>
      </c>
      <c r="T82" s="9" t="s">
        <v>15</v>
      </c>
      <c r="U82" s="9" t="s">
        <v>15</v>
      </c>
      <c r="V82" s="9" t="s">
        <v>15</v>
      </c>
      <c r="W82" s="9" t="s">
        <v>15</v>
      </c>
      <c r="X82" s="9" t="s">
        <v>15</v>
      </c>
      <c r="Y82" s="9" t="s">
        <v>15</v>
      </c>
      <c r="Z82" s="9" t="s">
        <v>15</v>
      </c>
      <c r="AA82" s="9" t="s">
        <v>15</v>
      </c>
      <c r="AB82" s="9" t="s">
        <v>15</v>
      </c>
      <c r="AC82" s="9" t="s">
        <v>15</v>
      </c>
      <c r="AD82" s="9" t="s">
        <v>15</v>
      </c>
      <c r="AE82" s="9" t="s">
        <v>15</v>
      </c>
    </row>
    <row r="83" spans="1:31" ht="13.5">
      <c r="A83" s="40"/>
      <c r="B83" s="14" t="str">
        <f>HYPERLINK("http://quest.rowiki.jp/?Splendide#Nydhegg","守護者")</f>
        <v>守護者</v>
      </c>
      <c r="C83" s="3" t="s">
        <v>724</v>
      </c>
      <c r="F83" s="43" t="s">
        <v>184</v>
      </c>
      <c r="G83" s="43"/>
      <c r="H83" s="9" t="s">
        <v>15</v>
      </c>
      <c r="I83" s="9" t="s">
        <v>15</v>
      </c>
      <c r="J83" s="9" t="s">
        <v>15</v>
      </c>
      <c r="K83" s="9" t="s">
        <v>15</v>
      </c>
      <c r="L83" s="9" t="s">
        <v>15</v>
      </c>
      <c r="M83" s="9" t="s">
        <v>15</v>
      </c>
      <c r="N83" s="9" t="s">
        <v>15</v>
      </c>
      <c r="O83" s="9" t="s">
        <v>15</v>
      </c>
      <c r="P83" s="9" t="s">
        <v>15</v>
      </c>
      <c r="Q83" s="9" t="s">
        <v>15</v>
      </c>
      <c r="R83" s="9" t="s">
        <v>15</v>
      </c>
      <c r="S83" s="9" t="s">
        <v>15</v>
      </c>
      <c r="T83" s="9" t="s">
        <v>15</v>
      </c>
      <c r="U83" s="9" t="s">
        <v>15</v>
      </c>
      <c r="V83" s="9" t="s">
        <v>15</v>
      </c>
      <c r="W83" s="9" t="s">
        <v>15</v>
      </c>
      <c r="X83" s="9" t="s">
        <v>15</v>
      </c>
      <c r="Y83" s="9" t="s">
        <v>15</v>
      </c>
      <c r="Z83" s="9" t="s">
        <v>15</v>
      </c>
      <c r="AA83" s="9" t="s">
        <v>15</v>
      </c>
      <c r="AB83" s="9" t="s">
        <v>15</v>
      </c>
      <c r="AC83" s="9" t="s">
        <v>15</v>
      </c>
      <c r="AD83" s="9" t="s">
        <v>15</v>
      </c>
      <c r="AE83" s="9" t="s">
        <v>15</v>
      </c>
    </row>
    <row r="84" spans="1:31" ht="27">
      <c r="A84" s="40"/>
      <c r="B84" s="13" t="str">
        <f>HYPERLINK("http://quest.rowiki.jp/?Manuk#RataHunt","マヌクの
モンスター討伐")</f>
        <v>マヌクの
モンスター討伐</v>
      </c>
      <c r="C84" s="3" t="s">
        <v>725</v>
      </c>
      <c r="F84" s="1" t="s">
        <v>185</v>
      </c>
      <c r="G84" s="4" t="s">
        <v>186</v>
      </c>
      <c r="H84" s="9" t="s">
        <v>15</v>
      </c>
      <c r="I84" s="9" t="s">
        <v>15</v>
      </c>
      <c r="J84" s="9" t="s">
        <v>15</v>
      </c>
      <c r="K84" s="9" t="s">
        <v>15</v>
      </c>
      <c r="L84" s="9" t="s">
        <v>15</v>
      </c>
      <c r="M84" s="9" t="s">
        <v>15</v>
      </c>
      <c r="N84" s="9" t="s">
        <v>15</v>
      </c>
      <c r="O84" s="9" t="s">
        <v>15</v>
      </c>
      <c r="P84" s="9" t="s">
        <v>15</v>
      </c>
      <c r="Q84" s="9" t="s">
        <v>15</v>
      </c>
      <c r="R84" s="9" t="s">
        <v>15</v>
      </c>
      <c r="S84" s="9" t="s">
        <v>15</v>
      </c>
      <c r="T84" s="9" t="s">
        <v>15</v>
      </c>
      <c r="U84" s="9" t="s">
        <v>15</v>
      </c>
      <c r="V84" s="9" t="s">
        <v>15</v>
      </c>
      <c r="W84" s="9" t="s">
        <v>15</v>
      </c>
      <c r="X84" s="9" t="s">
        <v>15</v>
      </c>
      <c r="Y84" s="9" t="s">
        <v>15</v>
      </c>
      <c r="Z84" s="9" t="s">
        <v>15</v>
      </c>
      <c r="AA84" s="9" t="s">
        <v>15</v>
      </c>
      <c r="AB84" s="9" t="s">
        <v>15</v>
      </c>
      <c r="AC84" s="9" t="s">
        <v>15</v>
      </c>
      <c r="AD84" s="9" t="s">
        <v>15</v>
      </c>
      <c r="AE84" s="9" t="s">
        <v>15</v>
      </c>
    </row>
    <row r="85" spans="1:31" ht="13.5">
      <c r="A85" s="40"/>
      <c r="B85" s="45" t="str">
        <f>HYPERLINK("http://quest.rowiki.jp/?Alberta#Boy","アルベルタの
少年")</f>
        <v>アルベルタの
少年</v>
      </c>
      <c r="C85" s="3" t="s">
        <v>187</v>
      </c>
      <c r="D85" s="42">
        <v>70</v>
      </c>
      <c r="E85" s="42"/>
      <c r="F85" s="43" t="s">
        <v>188</v>
      </c>
      <c r="G85" s="46" t="s">
        <v>189</v>
      </c>
      <c r="H85" s="9" t="s">
        <v>15</v>
      </c>
      <c r="I85" s="9" t="s">
        <v>15</v>
      </c>
      <c r="J85" s="9" t="s">
        <v>15</v>
      </c>
      <c r="K85" s="9" t="s">
        <v>15</v>
      </c>
      <c r="L85" s="9" t="s">
        <v>15</v>
      </c>
      <c r="M85" s="9" t="s">
        <v>15</v>
      </c>
      <c r="N85" s="9" t="s">
        <v>15</v>
      </c>
      <c r="O85" s="9" t="s">
        <v>15</v>
      </c>
      <c r="P85" s="9" t="s">
        <v>15</v>
      </c>
      <c r="Q85" s="9" t="s">
        <v>15</v>
      </c>
      <c r="R85" s="9" t="s">
        <v>15</v>
      </c>
      <c r="S85" s="9" t="s">
        <v>15</v>
      </c>
      <c r="T85" s="9" t="s">
        <v>15</v>
      </c>
      <c r="U85" s="9" t="s">
        <v>15</v>
      </c>
      <c r="V85" s="9" t="s">
        <v>15</v>
      </c>
      <c r="W85" s="9" t="s">
        <v>15</v>
      </c>
      <c r="X85" s="9" t="s">
        <v>15</v>
      </c>
      <c r="Y85" s="9" t="s">
        <v>15</v>
      </c>
      <c r="Z85" s="9" t="s">
        <v>15</v>
      </c>
      <c r="AA85" s="9" t="s">
        <v>15</v>
      </c>
      <c r="AB85" s="9" t="s">
        <v>15</v>
      </c>
      <c r="AC85" s="9" t="s">
        <v>15</v>
      </c>
      <c r="AD85" s="9" t="s">
        <v>15</v>
      </c>
      <c r="AE85" s="9" t="s">
        <v>15</v>
      </c>
    </row>
    <row r="86" spans="1:31" ht="13.5">
      <c r="A86" s="40"/>
      <c r="B86" s="45"/>
      <c r="C86" s="3" t="s">
        <v>190</v>
      </c>
      <c r="D86" s="42"/>
      <c r="E86" s="42"/>
      <c r="F86" s="43"/>
      <c r="G86" s="46"/>
      <c r="H86" s="9" t="s">
        <v>15</v>
      </c>
      <c r="I86" s="9" t="s">
        <v>15</v>
      </c>
      <c r="J86" s="9" t="s">
        <v>15</v>
      </c>
      <c r="K86" s="9" t="s">
        <v>15</v>
      </c>
      <c r="L86" s="9" t="s">
        <v>15</v>
      </c>
      <c r="M86" s="9" t="s">
        <v>15</v>
      </c>
      <c r="N86" s="9" t="s">
        <v>15</v>
      </c>
      <c r="O86" s="9" t="s">
        <v>15</v>
      </c>
      <c r="P86" s="9" t="s">
        <v>15</v>
      </c>
      <c r="Q86" s="9" t="s">
        <v>15</v>
      </c>
      <c r="R86" s="9" t="s">
        <v>15</v>
      </c>
      <c r="S86" s="9" t="s">
        <v>15</v>
      </c>
      <c r="T86" s="9" t="s">
        <v>15</v>
      </c>
      <c r="U86" s="9" t="s">
        <v>15</v>
      </c>
      <c r="V86" s="9" t="s">
        <v>15</v>
      </c>
      <c r="W86" s="9" t="s">
        <v>15</v>
      </c>
      <c r="X86" s="9" t="s">
        <v>15</v>
      </c>
      <c r="Y86" s="9" t="s">
        <v>15</v>
      </c>
      <c r="Z86" s="9" t="s">
        <v>15</v>
      </c>
      <c r="AA86" s="9" t="s">
        <v>15</v>
      </c>
      <c r="AB86" s="9" t="s">
        <v>15</v>
      </c>
      <c r="AC86" s="9" t="s">
        <v>15</v>
      </c>
      <c r="AD86" s="9" t="s">
        <v>15</v>
      </c>
      <c r="AE86" s="9" t="s">
        <v>15</v>
      </c>
    </row>
    <row r="87" spans="1:31" ht="13.5">
      <c r="A87" s="40"/>
      <c r="B87" s="45"/>
      <c r="C87" s="3" t="s">
        <v>191</v>
      </c>
      <c r="D87" s="42"/>
      <c r="E87" s="42"/>
      <c r="F87" s="43"/>
      <c r="G87" s="46"/>
      <c r="H87" s="9" t="s">
        <v>15</v>
      </c>
      <c r="I87" s="9" t="s">
        <v>15</v>
      </c>
      <c r="J87" s="9" t="s">
        <v>15</v>
      </c>
      <c r="K87" s="9" t="s">
        <v>15</v>
      </c>
      <c r="L87" s="9" t="s">
        <v>15</v>
      </c>
      <c r="M87" s="9" t="s">
        <v>15</v>
      </c>
      <c r="N87" s="9" t="s">
        <v>15</v>
      </c>
      <c r="O87" s="9" t="s">
        <v>15</v>
      </c>
      <c r="P87" s="9" t="s">
        <v>15</v>
      </c>
      <c r="Q87" s="9" t="s">
        <v>15</v>
      </c>
      <c r="R87" s="9" t="s">
        <v>15</v>
      </c>
      <c r="S87" s="9" t="s">
        <v>15</v>
      </c>
      <c r="T87" s="9" t="s">
        <v>15</v>
      </c>
      <c r="U87" s="9" t="s">
        <v>15</v>
      </c>
      <c r="V87" s="9" t="s">
        <v>15</v>
      </c>
      <c r="W87" s="9" t="s">
        <v>15</v>
      </c>
      <c r="X87" s="9" t="s">
        <v>15</v>
      </c>
      <c r="Y87" s="9" t="s">
        <v>15</v>
      </c>
      <c r="Z87" s="9" t="s">
        <v>15</v>
      </c>
      <c r="AA87" s="9" t="s">
        <v>15</v>
      </c>
      <c r="AB87" s="9" t="s">
        <v>15</v>
      </c>
      <c r="AC87" s="9" t="s">
        <v>15</v>
      </c>
      <c r="AD87" s="9" t="s">
        <v>15</v>
      </c>
      <c r="AE87" s="9" t="s">
        <v>15</v>
      </c>
    </row>
    <row r="88" spans="1:31" ht="13.5">
      <c r="A88" s="40"/>
      <c r="B88" s="45"/>
      <c r="C88" s="3" t="s">
        <v>192</v>
      </c>
      <c r="D88" s="42"/>
      <c r="E88" s="42"/>
      <c r="F88" s="43"/>
      <c r="G88" s="46"/>
      <c r="H88" s="9" t="s">
        <v>15</v>
      </c>
      <c r="I88" s="9" t="s">
        <v>15</v>
      </c>
      <c r="J88" s="9" t="s">
        <v>15</v>
      </c>
      <c r="K88" s="9" t="s">
        <v>15</v>
      </c>
      <c r="L88" s="9" t="s">
        <v>15</v>
      </c>
      <c r="M88" s="9" t="s">
        <v>15</v>
      </c>
      <c r="N88" s="9" t="s">
        <v>15</v>
      </c>
      <c r="O88" s="9" t="s">
        <v>15</v>
      </c>
      <c r="P88" s="9" t="s">
        <v>15</v>
      </c>
      <c r="Q88" s="9" t="s">
        <v>15</v>
      </c>
      <c r="R88" s="9" t="s">
        <v>15</v>
      </c>
      <c r="S88" s="9" t="s">
        <v>15</v>
      </c>
      <c r="T88" s="9" t="s">
        <v>15</v>
      </c>
      <c r="U88" s="9" t="s">
        <v>15</v>
      </c>
      <c r="V88" s="9" t="s">
        <v>15</v>
      </c>
      <c r="W88" s="9" t="s">
        <v>15</v>
      </c>
      <c r="X88" s="9" t="s">
        <v>15</v>
      </c>
      <c r="Y88" s="9" t="s">
        <v>15</v>
      </c>
      <c r="Z88" s="9" t="s">
        <v>15</v>
      </c>
      <c r="AA88" s="9" t="s">
        <v>15</v>
      </c>
      <c r="AB88" s="9" t="s">
        <v>15</v>
      </c>
      <c r="AC88" s="9" t="s">
        <v>15</v>
      </c>
      <c r="AD88" s="9" t="s">
        <v>15</v>
      </c>
      <c r="AE88" s="9" t="s">
        <v>15</v>
      </c>
    </row>
    <row r="89" spans="1:31" ht="13.5">
      <c r="A89" s="40"/>
      <c r="B89" s="45"/>
      <c r="C89" s="3" t="s">
        <v>193</v>
      </c>
      <c r="D89" s="42"/>
      <c r="E89" s="42"/>
      <c r="F89" s="43"/>
      <c r="G89" s="46"/>
      <c r="H89" s="9" t="s">
        <v>15</v>
      </c>
      <c r="I89" s="9" t="s">
        <v>15</v>
      </c>
      <c r="J89" s="9" t="s">
        <v>15</v>
      </c>
      <c r="K89" s="9" t="s">
        <v>15</v>
      </c>
      <c r="L89" s="9" t="s">
        <v>15</v>
      </c>
      <c r="M89" s="9" t="s">
        <v>15</v>
      </c>
      <c r="N89" s="9" t="s">
        <v>15</v>
      </c>
      <c r="O89" s="9" t="s">
        <v>15</v>
      </c>
      <c r="P89" s="9" t="s">
        <v>15</v>
      </c>
      <c r="Q89" s="9" t="s">
        <v>15</v>
      </c>
      <c r="R89" s="9" t="s">
        <v>15</v>
      </c>
      <c r="S89" s="9" t="s">
        <v>15</v>
      </c>
      <c r="T89" s="9" t="s">
        <v>15</v>
      </c>
      <c r="U89" s="9" t="s">
        <v>15</v>
      </c>
      <c r="V89" s="9" t="s">
        <v>15</v>
      </c>
      <c r="W89" s="9" t="s">
        <v>15</v>
      </c>
      <c r="X89" s="9" t="s">
        <v>15</v>
      </c>
      <c r="Y89" s="9" t="s">
        <v>15</v>
      </c>
      <c r="Z89" s="9" t="s">
        <v>15</v>
      </c>
      <c r="AA89" s="9" t="s">
        <v>15</v>
      </c>
      <c r="AB89" s="9" t="s">
        <v>15</v>
      </c>
      <c r="AC89" s="9" t="s">
        <v>15</v>
      </c>
      <c r="AD89" s="9" t="s">
        <v>15</v>
      </c>
      <c r="AE89" s="9" t="s">
        <v>15</v>
      </c>
    </row>
    <row r="90" spans="1:31" ht="14.25" customHeight="1">
      <c r="A90" s="49" t="s">
        <v>194</v>
      </c>
      <c r="B90" s="12" t="str">
        <f>HYPERLINK("http://quest.rowiki.jp/?Brasilis#ghost","トイレのオバケ")</f>
        <v>トイレのオバケ</v>
      </c>
      <c r="C90" s="3" t="s">
        <v>195</v>
      </c>
      <c r="D90" s="3">
        <v>40</v>
      </c>
      <c r="F90" s="1"/>
      <c r="G90" s="4" t="s">
        <v>196</v>
      </c>
      <c r="H90" s="9" t="s">
        <v>15</v>
      </c>
      <c r="I90" s="9" t="s">
        <v>15</v>
      </c>
      <c r="J90" s="9" t="s">
        <v>15</v>
      </c>
      <c r="K90" s="9" t="s">
        <v>15</v>
      </c>
      <c r="L90" s="9" t="s">
        <v>15</v>
      </c>
      <c r="M90" s="9" t="s">
        <v>15</v>
      </c>
      <c r="N90" s="9" t="s">
        <v>15</v>
      </c>
      <c r="O90" s="9" t="s">
        <v>15</v>
      </c>
      <c r="P90" s="9" t="s">
        <v>15</v>
      </c>
      <c r="Q90" s="9" t="s">
        <v>15</v>
      </c>
      <c r="R90" s="9" t="s">
        <v>15</v>
      </c>
      <c r="S90" s="9" t="s">
        <v>15</v>
      </c>
      <c r="T90" s="9" t="s">
        <v>15</v>
      </c>
      <c r="U90" s="9" t="s">
        <v>15</v>
      </c>
      <c r="V90" s="9" t="s">
        <v>15</v>
      </c>
      <c r="W90" s="9" t="s">
        <v>15</v>
      </c>
      <c r="X90" s="9" t="s">
        <v>15</v>
      </c>
      <c r="Y90" s="9" t="s">
        <v>15</v>
      </c>
      <c r="Z90" s="9" t="s">
        <v>15</v>
      </c>
      <c r="AA90" s="9" t="s">
        <v>15</v>
      </c>
      <c r="AB90" s="9" t="s">
        <v>15</v>
      </c>
      <c r="AC90" s="9" t="s">
        <v>15</v>
      </c>
      <c r="AD90" s="9" t="s">
        <v>15</v>
      </c>
      <c r="AE90" s="9" t="s">
        <v>15</v>
      </c>
    </row>
    <row r="91" spans="1:31" ht="13.5">
      <c r="A91" s="49"/>
      <c r="B91" s="12" t="str">
        <f>HYPERLINK("http://quest.rowiki.jp/?Brasilis#garana","ガラナ")</f>
        <v>ガラナ</v>
      </c>
      <c r="C91" s="3" t="s">
        <v>197</v>
      </c>
      <c r="F91" s="1" t="s">
        <v>198</v>
      </c>
      <c r="G91" s="11">
        <v>187161</v>
      </c>
      <c r="H91" s="9" t="s">
        <v>15</v>
      </c>
      <c r="I91" s="9" t="s">
        <v>15</v>
      </c>
      <c r="J91" s="9" t="s">
        <v>15</v>
      </c>
      <c r="K91" s="9" t="s">
        <v>15</v>
      </c>
      <c r="L91" s="9" t="s">
        <v>15</v>
      </c>
      <c r="M91" s="9" t="s">
        <v>15</v>
      </c>
      <c r="N91" s="9" t="s">
        <v>15</v>
      </c>
      <c r="O91" s="9" t="s">
        <v>15</v>
      </c>
      <c r="P91" s="9" t="s">
        <v>15</v>
      </c>
      <c r="Q91" s="9" t="s">
        <v>15</v>
      </c>
      <c r="R91" s="9" t="s">
        <v>15</v>
      </c>
      <c r="S91" s="9" t="s">
        <v>15</v>
      </c>
      <c r="T91" s="9" t="s">
        <v>15</v>
      </c>
      <c r="U91" s="9" t="s">
        <v>15</v>
      </c>
      <c r="V91" s="9" t="s">
        <v>15</v>
      </c>
      <c r="W91" s="9" t="s">
        <v>15</v>
      </c>
      <c r="X91" s="9" t="s">
        <v>15</v>
      </c>
      <c r="Y91" s="9" t="s">
        <v>15</v>
      </c>
      <c r="Z91" s="9" t="s">
        <v>15</v>
      </c>
      <c r="AA91" s="9" t="s">
        <v>15</v>
      </c>
      <c r="AB91" s="9" t="s">
        <v>15</v>
      </c>
      <c r="AC91" s="9" t="s">
        <v>15</v>
      </c>
      <c r="AD91" s="9" t="s">
        <v>15</v>
      </c>
      <c r="AE91" s="9" t="s">
        <v>15</v>
      </c>
    </row>
    <row r="92" spans="1:31" ht="13.5">
      <c r="A92" s="49"/>
      <c r="B92" s="12" t="str">
        <f>HYPERLINK("http://quest.rowiki.jp/?Brasilis#waterlily","幸運の睡蓮")</f>
        <v>幸運の睡蓮</v>
      </c>
      <c r="C92" s="3" t="s">
        <v>199</v>
      </c>
      <c r="F92" s="1" t="s">
        <v>198</v>
      </c>
      <c r="G92" s="11">
        <v>203285</v>
      </c>
      <c r="H92" s="9" t="s">
        <v>15</v>
      </c>
      <c r="I92" s="9" t="s">
        <v>15</v>
      </c>
      <c r="J92" s="9" t="s">
        <v>15</v>
      </c>
      <c r="K92" s="9" t="s">
        <v>15</v>
      </c>
      <c r="L92" s="9" t="s">
        <v>15</v>
      </c>
      <c r="M92" s="9" t="s">
        <v>15</v>
      </c>
      <c r="N92" s="9" t="s">
        <v>15</v>
      </c>
      <c r="O92" s="9" t="s">
        <v>15</v>
      </c>
      <c r="P92" s="9" t="s">
        <v>15</v>
      </c>
      <c r="Q92" s="9" t="s">
        <v>15</v>
      </c>
      <c r="R92" s="9" t="s">
        <v>15</v>
      </c>
      <c r="S92" s="9" t="s">
        <v>15</v>
      </c>
      <c r="T92" s="9" t="s">
        <v>15</v>
      </c>
      <c r="U92" s="9" t="s">
        <v>15</v>
      </c>
      <c r="V92" s="9" t="s">
        <v>15</v>
      </c>
      <c r="W92" s="9" t="s">
        <v>15</v>
      </c>
      <c r="X92" s="9" t="s">
        <v>15</v>
      </c>
      <c r="Y92" s="9" t="s">
        <v>15</v>
      </c>
      <c r="Z92" s="9" t="s">
        <v>15</v>
      </c>
      <c r="AA92" s="9" t="s">
        <v>15</v>
      </c>
      <c r="AB92" s="9" t="s">
        <v>15</v>
      </c>
      <c r="AC92" s="9" t="s">
        <v>15</v>
      </c>
      <c r="AD92" s="9" t="s">
        <v>15</v>
      </c>
      <c r="AE92" s="9" t="s">
        <v>15</v>
      </c>
    </row>
    <row r="93" spans="1:31" ht="13.5">
      <c r="A93" s="48" t="s">
        <v>712</v>
      </c>
      <c r="B93" s="2" t="s">
        <v>713</v>
      </c>
      <c r="C93" s="3" t="s">
        <v>726</v>
      </c>
      <c r="F93" s="1"/>
      <c r="H93" s="3" t="s">
        <v>15</v>
      </c>
      <c r="I93" s="3" t="s">
        <v>15</v>
      </c>
      <c r="J93" s="3" t="s">
        <v>15</v>
      </c>
      <c r="K93" s="3" t="s">
        <v>15</v>
      </c>
      <c r="L93" s="3" t="s">
        <v>15</v>
      </c>
      <c r="M93" s="3" t="s">
        <v>15</v>
      </c>
      <c r="N93" s="3" t="s">
        <v>15</v>
      </c>
      <c r="O93" s="3" t="s">
        <v>15</v>
      </c>
      <c r="P93" s="3" t="s">
        <v>15</v>
      </c>
      <c r="Q93" s="3" t="s">
        <v>15</v>
      </c>
      <c r="R93" s="3" t="s">
        <v>15</v>
      </c>
      <c r="S93" s="3" t="s">
        <v>15</v>
      </c>
      <c r="T93" s="3" t="s">
        <v>15</v>
      </c>
      <c r="U93" s="3" t="s">
        <v>15</v>
      </c>
      <c r="V93" s="3" t="s">
        <v>15</v>
      </c>
      <c r="W93" s="3" t="s">
        <v>15</v>
      </c>
      <c r="X93" s="3" t="s">
        <v>15</v>
      </c>
      <c r="Y93" s="3" t="s">
        <v>15</v>
      </c>
      <c r="Z93" s="3" t="s">
        <v>15</v>
      </c>
      <c r="AA93" s="3" t="s">
        <v>15</v>
      </c>
      <c r="AB93" s="3" t="s">
        <v>15</v>
      </c>
      <c r="AC93" s="3" t="s">
        <v>15</v>
      </c>
      <c r="AD93" s="3" t="s">
        <v>15</v>
      </c>
      <c r="AE93" s="3" t="s">
        <v>15</v>
      </c>
    </row>
    <row r="94" spans="1:31" ht="13.5">
      <c r="A94" s="48"/>
      <c r="B94" s="2" t="s">
        <v>714</v>
      </c>
      <c r="C94" s="3" t="s">
        <v>727</v>
      </c>
      <c r="F94" s="1"/>
      <c r="H94" s="3" t="s">
        <v>15</v>
      </c>
      <c r="I94" s="3" t="s">
        <v>15</v>
      </c>
      <c r="J94" s="3" t="s">
        <v>15</v>
      </c>
      <c r="K94" s="3" t="s">
        <v>15</v>
      </c>
      <c r="L94" s="3" t="s">
        <v>15</v>
      </c>
      <c r="M94" s="3" t="s">
        <v>15</v>
      </c>
      <c r="N94" s="3" t="s">
        <v>15</v>
      </c>
      <c r="O94" s="3" t="s">
        <v>15</v>
      </c>
      <c r="P94" s="3" t="s">
        <v>15</v>
      </c>
      <c r="Q94" s="3" t="s">
        <v>15</v>
      </c>
      <c r="R94" s="3" t="s">
        <v>15</v>
      </c>
      <c r="S94" s="3" t="s">
        <v>15</v>
      </c>
      <c r="T94" s="3" t="s">
        <v>15</v>
      </c>
      <c r="U94" s="3" t="s">
        <v>15</v>
      </c>
      <c r="V94" s="3" t="s">
        <v>15</v>
      </c>
      <c r="W94" s="3" t="s">
        <v>15</v>
      </c>
      <c r="X94" s="3" t="s">
        <v>15</v>
      </c>
      <c r="Y94" s="3" t="s">
        <v>15</v>
      </c>
      <c r="Z94" s="3" t="s">
        <v>15</v>
      </c>
      <c r="AA94" s="3" t="s">
        <v>15</v>
      </c>
      <c r="AB94" s="3" t="s">
        <v>15</v>
      </c>
      <c r="AC94" s="3" t="s">
        <v>15</v>
      </c>
      <c r="AD94" s="3" t="s">
        <v>15</v>
      </c>
      <c r="AE94" s="3" t="s">
        <v>15</v>
      </c>
    </row>
  </sheetData>
  <sheetProtection selectLockedCells="1" selectUnlockedCells="1"/>
  <mergeCells count="68">
    <mergeCell ref="A93:A94"/>
    <mergeCell ref="B75:B77"/>
    <mergeCell ref="A90:A92"/>
    <mergeCell ref="A81:A89"/>
    <mergeCell ref="F83:G83"/>
    <mergeCell ref="B85:B89"/>
    <mergeCell ref="D85:D89"/>
    <mergeCell ref="E85:E89"/>
    <mergeCell ref="F85:F89"/>
    <mergeCell ref="G85:G89"/>
    <mergeCell ref="G73:G74"/>
    <mergeCell ref="F79:F80"/>
    <mergeCell ref="G79:G80"/>
    <mergeCell ref="D69:D70"/>
    <mergeCell ref="E69:E70"/>
    <mergeCell ref="B73:B74"/>
    <mergeCell ref="F73:F74"/>
    <mergeCell ref="A64:A65"/>
    <mergeCell ref="A66:A68"/>
    <mergeCell ref="A69:A80"/>
    <mergeCell ref="B69:B70"/>
    <mergeCell ref="A58:A63"/>
    <mergeCell ref="B58:B59"/>
    <mergeCell ref="D58:D59"/>
    <mergeCell ref="E58:E59"/>
    <mergeCell ref="B60:B61"/>
    <mergeCell ref="D60:D61"/>
    <mergeCell ref="E60:E61"/>
    <mergeCell ref="E40:E41"/>
    <mergeCell ref="A48:A52"/>
    <mergeCell ref="A53:A57"/>
    <mergeCell ref="B54:B55"/>
    <mergeCell ref="D54:D55"/>
    <mergeCell ref="E54:E55"/>
    <mergeCell ref="F32:F34"/>
    <mergeCell ref="G32:G34"/>
    <mergeCell ref="A36:A47"/>
    <mergeCell ref="B38:B39"/>
    <mergeCell ref="D38:D39"/>
    <mergeCell ref="E38:E39"/>
    <mergeCell ref="F38:F39"/>
    <mergeCell ref="G38:G39"/>
    <mergeCell ref="B40:B41"/>
    <mergeCell ref="D40:D41"/>
    <mergeCell ref="A29:A35"/>
    <mergeCell ref="B32:B34"/>
    <mergeCell ref="D32:D34"/>
    <mergeCell ref="E32:E34"/>
    <mergeCell ref="E20:E21"/>
    <mergeCell ref="A24:A28"/>
    <mergeCell ref="B24:B25"/>
    <mergeCell ref="D24:D25"/>
    <mergeCell ref="E24:E25"/>
    <mergeCell ref="A12:A13"/>
    <mergeCell ref="A15:A23"/>
    <mergeCell ref="D15:D19"/>
    <mergeCell ref="B17:B18"/>
    <mergeCell ref="B20:B21"/>
    <mergeCell ref="D20:D21"/>
    <mergeCell ref="F3:G3"/>
    <mergeCell ref="A5:A9"/>
    <mergeCell ref="B6:B7"/>
    <mergeCell ref="D6:D7"/>
    <mergeCell ref="E6:E7"/>
    <mergeCell ref="H2:M2"/>
    <mergeCell ref="N2:S2"/>
    <mergeCell ref="T2:Y2"/>
    <mergeCell ref="Z2:AE2"/>
  </mergeCells>
  <dataValidations count="22">
    <dataValidation type="list" allowBlank="1" sqref="H11:AE14 H20:AE28 H30:AE30 H32:AE36 H38:AE58 H60:AE60 H62:AE66 H68:AE72 H75:AE77 H85:AE92 H79:AE82 AE78:AE82">
      <formula1>一般</formula1>
      <formula2>0</formula2>
    </dataValidation>
    <dataValidation type="list" allowBlank="1" sqref="H37:AE37">
      <formula1>薬</formula1>
      <formula2>0</formula2>
    </dataValidation>
    <dataValidation type="list" allowBlank="1" sqref="H67:AE67">
      <formula1>魔王討伐</formula1>
      <formula2>0</formula2>
    </dataValidation>
    <dataValidation type="list" allowBlank="1" sqref="H18:AE18">
      <formula1>サイン4</formula1>
      <formula2>0</formula2>
    </dataValidation>
    <dataValidation type="list" allowBlank="1" sqref="H31:AE31">
      <formula1>魔王</formula1>
      <formula2>0</formula2>
    </dataValidation>
    <dataValidation type="list" allowBlank="1" showErrorMessage="1" sqref="H19:AE19">
      <formula1>指輪</formula1>
      <formula2>0</formula2>
    </dataValidation>
    <dataValidation type="list" allowBlank="1" showErrorMessage="1" sqref="H15:AE15">
      <formula1>サイン1</formula1>
      <formula2>0</formula2>
    </dataValidation>
    <dataValidation type="list" allowBlank="1" showErrorMessage="1" sqref="H16:AE16">
      <formula1>サイン2</formula1>
      <formula2>0</formula2>
    </dataValidation>
    <dataValidation type="list" allowBlank="1" sqref="H17:AE17">
      <formula1>サイン3</formula1>
      <formula2>0</formula2>
    </dataValidation>
    <dataValidation type="list" allowBlank="1" sqref="H8:AE8">
      <formula1>神器3</formula1>
      <formula2>0</formula2>
    </dataValidation>
    <dataValidation type="list" allowBlank="1" showErrorMessage="1" sqref="H3:AE3">
      <formula1>職</formula1>
      <formula2>0</formula2>
    </dataValidation>
    <dataValidation type="list" allowBlank="1" sqref="H10:AE10">
      <formula1>一次</formula1>
      <formula2>0</formula2>
    </dataValidation>
    <dataValidation type="list" allowBlank="1" sqref="H5:AE5">
      <formula1>神器1</formula1>
      <formula2>0</formula2>
    </dataValidation>
    <dataValidation type="list" allowBlank="1" sqref="H9:AE9">
      <formula1>神器4</formula1>
      <formula2>0</formula2>
    </dataValidation>
    <dataValidation type="list" allowBlank="1" sqref="H6:AE7">
      <formula1>神器2</formula1>
      <formula2>0</formula2>
    </dataValidation>
    <dataValidation type="list" allowBlank="1" showErrorMessage="1" sqref="H4:AE4">
      <formula1>レベル</formula1>
      <formula2>0</formula2>
    </dataValidation>
    <dataValidation type="list" allowBlank="1" sqref="H29:AE29">
      <formula1>歴史</formula1>
      <formula2>0</formula2>
    </dataValidation>
    <dataValidation type="list" allowBlank="1" sqref="H59:AE59 H61:AE61 H74:AE74">
      <formula1>角</formula1>
      <formula2>0</formula2>
    </dataValidation>
    <dataValidation type="list" allowBlank="1" sqref="H73:AE73">
      <formula1>生態</formula1>
      <formula2>0</formula2>
    </dataValidation>
    <dataValidation type="list" allowBlank="1" sqref="H83:AE84">
      <formula1>守護</formula1>
      <formula2>0</formula2>
    </dataValidation>
    <dataValidation type="list" allowBlank="1" sqref="H78:AD78">
      <formula1>報告</formula1>
      <formula2>0</formula2>
    </dataValidation>
    <dataValidation type="list" allowBlank="1" sqref="H93:AE94">
      <formula1>一般</formula1>
    </dataValidation>
  </dataValidations>
  <hyperlinks>
    <hyperlink ref="B31" r:id="rId1" display="モロク魔王"/>
  </hyperlinks>
  <printOptions/>
  <pageMargins left="0.75" right="0.75" top="1" bottom="1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A8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20.125" style="19" customWidth="1"/>
    <col min="3" max="63" width="4.625" style="3" customWidth="1"/>
    <col min="64" max="16384" width="9.00390625" style="3" customWidth="1"/>
  </cols>
  <sheetData>
    <row r="1" spans="1:27" ht="13.5">
      <c r="A1" s="20" t="str">
        <f>'クエスト一覧表'!A2</f>
        <v>クエスト管理表Ver6.07b</v>
      </c>
      <c r="C1"/>
      <c r="D1" s="39" t="str">
        <f>'クエスト一覧表'!H2</f>
        <v>アカウント1</v>
      </c>
      <c r="E1" s="39"/>
      <c r="F1" s="39"/>
      <c r="G1" s="39"/>
      <c r="H1" s="39"/>
      <c r="I1" s="39"/>
      <c r="J1" s="39" t="str">
        <f>'クエスト一覧表'!N2</f>
        <v>アカウント2</v>
      </c>
      <c r="K1" s="39"/>
      <c r="L1" s="39"/>
      <c r="M1" s="39"/>
      <c r="N1" s="39"/>
      <c r="O1" s="39"/>
      <c r="P1" s="39" t="str">
        <f>'クエスト一覧表'!T2</f>
        <v>アカウント3</v>
      </c>
      <c r="Q1" s="39"/>
      <c r="R1" s="39"/>
      <c r="S1" s="39"/>
      <c r="T1" s="39"/>
      <c r="U1" s="39"/>
      <c r="V1" s="39" t="str">
        <f>'クエスト一覧表'!Z2</f>
        <v>アカウント4</v>
      </c>
      <c r="W1" s="39"/>
      <c r="X1" s="39"/>
      <c r="Y1" s="39"/>
      <c r="Z1" s="39"/>
      <c r="AA1" s="39"/>
    </row>
    <row r="2" spans="1:27" ht="13.5">
      <c r="A2" s="21"/>
      <c r="D2" s="3" t="str">
        <f>'クエスト一覧表'!H3</f>
        <v>職</v>
      </c>
      <c r="E2" s="3" t="str">
        <f>'クエスト一覧表'!I3</f>
        <v>職</v>
      </c>
      <c r="F2" s="3" t="str">
        <f>'クエスト一覧表'!J3</f>
        <v>職</v>
      </c>
      <c r="G2" s="3" t="str">
        <f>'クエスト一覧表'!K3</f>
        <v>職</v>
      </c>
      <c r="H2" s="3" t="str">
        <f>'クエスト一覧表'!L3</f>
        <v>職</v>
      </c>
      <c r="I2" s="3" t="str">
        <f>'クエスト一覧表'!M3</f>
        <v>職</v>
      </c>
      <c r="J2" s="3" t="str">
        <f>'クエスト一覧表'!N3</f>
        <v>職</v>
      </c>
      <c r="K2" s="3" t="str">
        <f>'クエスト一覧表'!O3</f>
        <v>職</v>
      </c>
      <c r="L2" s="3" t="str">
        <f>'クエスト一覧表'!P3</f>
        <v>職</v>
      </c>
      <c r="M2" s="3" t="str">
        <f>'クエスト一覧表'!Q3</f>
        <v>職</v>
      </c>
      <c r="N2" s="3" t="str">
        <f>'クエスト一覧表'!R3</f>
        <v>職</v>
      </c>
      <c r="O2" s="3" t="str">
        <f>'クエスト一覧表'!S3</f>
        <v>職</v>
      </c>
      <c r="P2" s="3" t="str">
        <f>'クエスト一覧表'!T3</f>
        <v>職</v>
      </c>
      <c r="Q2" s="3" t="str">
        <f>'クエスト一覧表'!U3</f>
        <v>職</v>
      </c>
      <c r="R2" s="3" t="str">
        <f>'クエスト一覧表'!V3</f>
        <v>職</v>
      </c>
      <c r="S2" s="3" t="str">
        <f>'クエスト一覧表'!W3</f>
        <v>職</v>
      </c>
      <c r="T2" s="3" t="str">
        <f>'クエスト一覧表'!X3</f>
        <v>職</v>
      </c>
      <c r="U2" s="3" t="str">
        <f>'クエスト一覧表'!Y3</f>
        <v>職</v>
      </c>
      <c r="V2" s="3" t="str">
        <f>'クエスト一覧表'!Z3</f>
        <v>職</v>
      </c>
      <c r="W2" s="3" t="str">
        <f>'クエスト一覧表'!AA3</f>
        <v>職</v>
      </c>
      <c r="X2" s="3" t="str">
        <f>'クエスト一覧表'!AB3</f>
        <v>職</v>
      </c>
      <c r="Y2" s="3" t="str">
        <f>'クエスト一覧表'!AC3</f>
        <v>職</v>
      </c>
      <c r="Z2" s="3" t="str">
        <f>'クエスト一覧表'!AD3</f>
        <v>職</v>
      </c>
      <c r="AA2" s="3" t="str">
        <f>'クエスト一覧表'!AE3</f>
        <v>職</v>
      </c>
    </row>
    <row r="3" spans="3:27" ht="13.5">
      <c r="C3" s="3" t="s">
        <v>200</v>
      </c>
      <c r="D3" s="3" t="str">
        <f>'クエスト一覧表'!H4</f>
        <v>Lv</v>
      </c>
      <c r="E3" s="3" t="str">
        <f>'クエスト一覧表'!I4</f>
        <v>Lv</v>
      </c>
      <c r="F3" s="3" t="str">
        <f>'クエスト一覧表'!J4</f>
        <v>Lv</v>
      </c>
      <c r="G3" s="3" t="str">
        <f>'クエスト一覧表'!K4</f>
        <v>Lv</v>
      </c>
      <c r="H3" s="3" t="str">
        <f>'クエスト一覧表'!L4</f>
        <v>Lv</v>
      </c>
      <c r="I3" s="3" t="str">
        <f>'クエスト一覧表'!M4</f>
        <v>Lv</v>
      </c>
      <c r="J3" s="3" t="str">
        <f>'クエスト一覧表'!N4</f>
        <v>Lv</v>
      </c>
      <c r="K3" s="3" t="str">
        <f>'クエスト一覧表'!O4</f>
        <v>Lv</v>
      </c>
      <c r="L3" s="3" t="str">
        <f>'クエスト一覧表'!P4</f>
        <v>Lv</v>
      </c>
      <c r="M3" s="3" t="str">
        <f>'クエスト一覧表'!Q4</f>
        <v>Lv</v>
      </c>
      <c r="N3" s="3" t="str">
        <f>'クエスト一覧表'!R4</f>
        <v>Lv</v>
      </c>
      <c r="O3" s="3" t="str">
        <f>'クエスト一覧表'!S4</f>
        <v>Lv</v>
      </c>
      <c r="P3" s="3" t="str">
        <f>'クエスト一覧表'!T4</f>
        <v>Lv</v>
      </c>
      <c r="Q3" s="3" t="str">
        <f>'クエスト一覧表'!U4</f>
        <v>Lv</v>
      </c>
      <c r="R3" s="3" t="str">
        <f>'クエスト一覧表'!V4</f>
        <v>Lv</v>
      </c>
      <c r="S3" s="3" t="str">
        <f>'クエスト一覧表'!W4</f>
        <v>Lv</v>
      </c>
      <c r="T3" s="3" t="str">
        <f>'クエスト一覧表'!X4</f>
        <v>Lv</v>
      </c>
      <c r="U3" s="3" t="str">
        <f>'クエスト一覧表'!Y4</f>
        <v>Lv</v>
      </c>
      <c r="V3" s="3" t="str">
        <f>'クエスト一覧表'!Z4</f>
        <v>Lv</v>
      </c>
      <c r="W3" s="3" t="str">
        <f>'クエスト一覧表'!AA4</f>
        <v>Lv</v>
      </c>
      <c r="X3" s="3" t="str">
        <f>'クエスト一覧表'!AB4</f>
        <v>Lv</v>
      </c>
      <c r="Y3" s="3" t="str">
        <f>'クエスト一覧表'!AC4</f>
        <v>Lv</v>
      </c>
      <c r="Z3" s="3" t="str">
        <f>'クエスト一覧表'!AD4</f>
        <v>Lv</v>
      </c>
      <c r="AA3" s="3" t="str">
        <f>'クエスト一覧表'!AE4</f>
        <v>Lv</v>
      </c>
    </row>
    <row r="4" spans="1:27" ht="14.25" customHeight="1">
      <c r="A4" s="50" t="s">
        <v>201</v>
      </c>
      <c r="B4" s="13" t="s">
        <v>202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  <c r="T4" s="9" t="s">
        <v>15</v>
      </c>
      <c r="U4" s="9" t="s">
        <v>15</v>
      </c>
      <c r="V4" s="9" t="s">
        <v>15</v>
      </c>
      <c r="W4" s="9" t="s">
        <v>15</v>
      </c>
      <c r="X4" s="9" t="s">
        <v>15</v>
      </c>
      <c r="Y4" s="9" t="s">
        <v>15</v>
      </c>
      <c r="Z4" s="9" t="s">
        <v>15</v>
      </c>
      <c r="AA4" s="9" t="s">
        <v>15</v>
      </c>
    </row>
    <row r="5" spans="1:27" ht="13.5">
      <c r="A5" s="50"/>
      <c r="B5" s="13" t="s">
        <v>203</v>
      </c>
      <c r="D5" s="9" t="s">
        <v>15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  <c r="J5" s="9" t="s">
        <v>15</v>
      </c>
      <c r="K5" s="9" t="s">
        <v>15</v>
      </c>
      <c r="L5" s="9" t="s">
        <v>15</v>
      </c>
      <c r="M5" s="9" t="s">
        <v>15</v>
      </c>
      <c r="N5" s="9" t="s">
        <v>15</v>
      </c>
      <c r="O5" s="9" t="s">
        <v>15</v>
      </c>
      <c r="P5" s="9" t="s">
        <v>15</v>
      </c>
      <c r="Q5" s="9" t="s">
        <v>15</v>
      </c>
      <c r="R5" s="9" t="s">
        <v>15</v>
      </c>
      <c r="S5" s="9" t="s">
        <v>15</v>
      </c>
      <c r="T5" s="9" t="s">
        <v>15</v>
      </c>
      <c r="U5" s="9" t="s">
        <v>15</v>
      </c>
      <c r="V5" s="9" t="s">
        <v>15</v>
      </c>
      <c r="W5" s="9" t="s">
        <v>15</v>
      </c>
      <c r="X5" s="9" t="s">
        <v>15</v>
      </c>
      <c r="Y5" s="9" t="s">
        <v>15</v>
      </c>
      <c r="Z5" s="9" t="s">
        <v>15</v>
      </c>
      <c r="AA5" s="9" t="s">
        <v>15</v>
      </c>
    </row>
    <row r="6" spans="1:27" ht="13.5">
      <c r="A6" s="50"/>
      <c r="B6" s="13" t="s">
        <v>204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15</v>
      </c>
      <c r="I6" s="9" t="s">
        <v>15</v>
      </c>
      <c r="J6" s="9" t="s">
        <v>15</v>
      </c>
      <c r="K6" s="9" t="s">
        <v>15</v>
      </c>
      <c r="L6" s="9" t="s">
        <v>15</v>
      </c>
      <c r="M6" s="9" t="s">
        <v>15</v>
      </c>
      <c r="N6" s="9" t="s">
        <v>15</v>
      </c>
      <c r="O6" s="9" t="s">
        <v>15</v>
      </c>
      <c r="P6" s="9" t="s">
        <v>15</v>
      </c>
      <c r="Q6" s="9" t="s">
        <v>15</v>
      </c>
      <c r="R6" s="9" t="s">
        <v>15</v>
      </c>
      <c r="S6" s="9" t="s">
        <v>15</v>
      </c>
      <c r="T6" s="9" t="s">
        <v>15</v>
      </c>
      <c r="U6" s="9" t="s">
        <v>15</v>
      </c>
      <c r="V6" s="9" t="s">
        <v>15</v>
      </c>
      <c r="W6" s="9" t="s">
        <v>15</v>
      </c>
      <c r="X6" s="9" t="s">
        <v>15</v>
      </c>
      <c r="Y6" s="9" t="s">
        <v>15</v>
      </c>
      <c r="Z6" s="9" t="s">
        <v>15</v>
      </c>
      <c r="AA6" s="9" t="s">
        <v>15</v>
      </c>
    </row>
    <row r="7" spans="1:27" ht="27">
      <c r="A7" s="1" t="s">
        <v>205</v>
      </c>
      <c r="B7" s="13" t="s">
        <v>206</v>
      </c>
      <c r="C7" s="3" t="s">
        <v>207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</row>
    <row r="8" spans="1:27" ht="13.5">
      <c r="A8" s="4" t="s">
        <v>208</v>
      </c>
      <c r="B8" s="13" t="s">
        <v>209</v>
      </c>
      <c r="D8" s="9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9" t="s">
        <v>15</v>
      </c>
      <c r="Q8" s="9" t="s">
        <v>15</v>
      </c>
      <c r="R8" s="9" t="s">
        <v>15</v>
      </c>
      <c r="S8" s="9" t="s">
        <v>15</v>
      </c>
      <c r="T8" s="9" t="s">
        <v>15</v>
      </c>
      <c r="U8" s="9" t="s">
        <v>15</v>
      </c>
      <c r="V8" s="9" t="s">
        <v>15</v>
      </c>
      <c r="W8" s="9" t="s">
        <v>15</v>
      </c>
      <c r="X8" s="9" t="s">
        <v>15</v>
      </c>
      <c r="Y8" s="9" t="s">
        <v>15</v>
      </c>
      <c r="Z8" s="9" t="s">
        <v>15</v>
      </c>
      <c r="AA8" s="9" t="s">
        <v>15</v>
      </c>
    </row>
    <row r="9" spans="1:27" ht="13.5">
      <c r="A9" s="47" t="s">
        <v>210</v>
      </c>
      <c r="B9" s="13" t="s">
        <v>211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 t="s">
        <v>15</v>
      </c>
      <c r="P9" s="9" t="s">
        <v>15</v>
      </c>
      <c r="Q9" s="9" t="s">
        <v>15</v>
      </c>
      <c r="R9" s="9" t="s">
        <v>15</v>
      </c>
      <c r="S9" s="9" t="s">
        <v>15</v>
      </c>
      <c r="T9" s="9" t="s">
        <v>15</v>
      </c>
      <c r="U9" s="9" t="s">
        <v>15</v>
      </c>
      <c r="V9" s="9" t="s">
        <v>15</v>
      </c>
      <c r="W9" s="9" t="s">
        <v>15</v>
      </c>
      <c r="X9" s="9" t="s">
        <v>15</v>
      </c>
      <c r="Y9" s="9" t="s">
        <v>15</v>
      </c>
      <c r="Z9" s="9" t="s">
        <v>15</v>
      </c>
      <c r="AA9" s="9" t="s">
        <v>15</v>
      </c>
    </row>
    <row r="10" spans="1:27" ht="13.5">
      <c r="A10" s="47"/>
      <c r="B10" s="13" t="s">
        <v>212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9" t="s">
        <v>15</v>
      </c>
      <c r="P10" s="9" t="s">
        <v>15</v>
      </c>
      <c r="Q10" s="9" t="s">
        <v>15</v>
      </c>
      <c r="R10" s="9" t="s">
        <v>15</v>
      </c>
      <c r="S10" s="9" t="s">
        <v>15</v>
      </c>
      <c r="T10" s="9" t="s">
        <v>15</v>
      </c>
      <c r="U10" s="9" t="s">
        <v>15</v>
      </c>
      <c r="V10" s="9" t="s">
        <v>15</v>
      </c>
      <c r="W10" s="9" t="s">
        <v>15</v>
      </c>
      <c r="X10" s="9" t="s">
        <v>15</v>
      </c>
      <c r="Y10" s="9" t="s">
        <v>15</v>
      </c>
      <c r="Z10" s="9" t="s">
        <v>15</v>
      </c>
      <c r="AA10" s="9" t="s">
        <v>15</v>
      </c>
    </row>
    <row r="11" spans="1:27" ht="27">
      <c r="A11" s="47"/>
      <c r="B11" s="13" t="s">
        <v>213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 t="s">
        <v>15</v>
      </c>
      <c r="L11" s="9" t="s">
        <v>15</v>
      </c>
      <c r="M11" s="9" t="s">
        <v>15</v>
      </c>
      <c r="N11" s="9" t="s">
        <v>15</v>
      </c>
      <c r="O11" s="9" t="s">
        <v>15</v>
      </c>
      <c r="P11" s="9" t="s">
        <v>15</v>
      </c>
      <c r="Q11" s="9" t="s">
        <v>15</v>
      </c>
      <c r="R11" s="9" t="s">
        <v>15</v>
      </c>
      <c r="S11" s="9" t="s">
        <v>15</v>
      </c>
      <c r="T11" s="9" t="s">
        <v>15</v>
      </c>
      <c r="U11" s="9" t="s">
        <v>15</v>
      </c>
      <c r="V11" s="9" t="s">
        <v>15</v>
      </c>
      <c r="W11" s="9" t="s">
        <v>15</v>
      </c>
      <c r="X11" s="9" t="s">
        <v>15</v>
      </c>
      <c r="Y11" s="9" t="s">
        <v>15</v>
      </c>
      <c r="Z11" s="9" t="s">
        <v>15</v>
      </c>
      <c r="AA11" s="9" t="s">
        <v>15</v>
      </c>
    </row>
    <row r="12" spans="1:27" ht="13.5">
      <c r="A12" s="47" t="s">
        <v>214</v>
      </c>
      <c r="B12" s="13" t="s">
        <v>215</v>
      </c>
      <c r="D12" s="9" t="s">
        <v>15</v>
      </c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  <c r="K12" s="9" t="s">
        <v>15</v>
      </c>
      <c r="L12" s="9" t="s">
        <v>15</v>
      </c>
      <c r="M12" s="9" t="s">
        <v>15</v>
      </c>
      <c r="N12" s="9" t="s">
        <v>15</v>
      </c>
      <c r="O12" s="9" t="s">
        <v>15</v>
      </c>
      <c r="P12" s="9" t="s">
        <v>15</v>
      </c>
      <c r="Q12" s="9" t="s">
        <v>15</v>
      </c>
      <c r="R12" s="9" t="s">
        <v>15</v>
      </c>
      <c r="S12" s="9" t="s">
        <v>15</v>
      </c>
      <c r="T12" s="9" t="s">
        <v>15</v>
      </c>
      <c r="U12" s="9" t="s">
        <v>15</v>
      </c>
      <c r="V12" s="9" t="s">
        <v>15</v>
      </c>
      <c r="W12" s="9" t="s">
        <v>15</v>
      </c>
      <c r="X12" s="9" t="s">
        <v>15</v>
      </c>
      <c r="Y12" s="9" t="s">
        <v>15</v>
      </c>
      <c r="Z12" s="9" t="s">
        <v>15</v>
      </c>
      <c r="AA12" s="9" t="s">
        <v>15</v>
      </c>
    </row>
    <row r="13" spans="1:27" ht="13.5">
      <c r="A13" s="47"/>
      <c r="B13" s="13" t="s">
        <v>216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15</v>
      </c>
      <c r="I13" s="9" t="s">
        <v>15</v>
      </c>
      <c r="J13" s="9" t="s">
        <v>15</v>
      </c>
      <c r="K13" s="9" t="s">
        <v>15</v>
      </c>
      <c r="L13" s="9" t="s">
        <v>15</v>
      </c>
      <c r="M13" s="9" t="s">
        <v>15</v>
      </c>
      <c r="N13" s="9" t="s">
        <v>15</v>
      </c>
      <c r="O13" s="9" t="s">
        <v>15</v>
      </c>
      <c r="P13" s="9" t="s">
        <v>15</v>
      </c>
      <c r="Q13" s="9" t="s">
        <v>15</v>
      </c>
      <c r="R13" s="9" t="s">
        <v>15</v>
      </c>
      <c r="S13" s="9" t="s">
        <v>15</v>
      </c>
      <c r="T13" s="9" t="s">
        <v>15</v>
      </c>
      <c r="U13" s="9" t="s">
        <v>15</v>
      </c>
      <c r="V13" s="9" t="s">
        <v>15</v>
      </c>
      <c r="W13" s="9" t="s">
        <v>15</v>
      </c>
      <c r="X13" s="9" t="s">
        <v>15</v>
      </c>
      <c r="Y13" s="9" t="s">
        <v>15</v>
      </c>
      <c r="Z13" s="9" t="s">
        <v>15</v>
      </c>
      <c r="AA13" s="9" t="s">
        <v>15</v>
      </c>
    </row>
    <row r="14" spans="1:27" ht="13.5">
      <c r="A14" s="47"/>
      <c r="B14" s="13" t="s">
        <v>217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15</v>
      </c>
      <c r="I14" s="9" t="s">
        <v>15</v>
      </c>
      <c r="J14" s="9" t="s">
        <v>15</v>
      </c>
      <c r="K14" s="9" t="s">
        <v>15</v>
      </c>
      <c r="L14" s="9" t="s">
        <v>15</v>
      </c>
      <c r="M14" s="9" t="s">
        <v>15</v>
      </c>
      <c r="N14" s="9" t="s">
        <v>15</v>
      </c>
      <c r="O14" s="9" t="s">
        <v>15</v>
      </c>
      <c r="P14" s="9" t="s">
        <v>15</v>
      </c>
      <c r="Q14" s="9" t="s">
        <v>15</v>
      </c>
      <c r="R14" s="9" t="s">
        <v>15</v>
      </c>
      <c r="S14" s="9" t="s">
        <v>15</v>
      </c>
      <c r="T14" s="9" t="s">
        <v>15</v>
      </c>
      <c r="U14" s="9" t="s">
        <v>15</v>
      </c>
      <c r="V14" s="9" t="s">
        <v>15</v>
      </c>
      <c r="W14" s="9" t="s">
        <v>15</v>
      </c>
      <c r="X14" s="9" t="s">
        <v>15</v>
      </c>
      <c r="Y14" s="9" t="s">
        <v>15</v>
      </c>
      <c r="Z14" s="9" t="s">
        <v>15</v>
      </c>
      <c r="AA14" s="9" t="s">
        <v>15</v>
      </c>
    </row>
    <row r="15" spans="1:27" ht="13.5">
      <c r="A15" s="47" t="s">
        <v>218</v>
      </c>
      <c r="B15" s="13" t="s">
        <v>219</v>
      </c>
      <c r="D15" s="9" t="s">
        <v>15</v>
      </c>
      <c r="E15" s="9" t="s">
        <v>15</v>
      </c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  <c r="K15" s="9" t="s">
        <v>15</v>
      </c>
      <c r="L15" s="9" t="s">
        <v>15</v>
      </c>
      <c r="M15" s="9" t="s">
        <v>15</v>
      </c>
      <c r="N15" s="9" t="s">
        <v>15</v>
      </c>
      <c r="O15" s="9" t="s">
        <v>15</v>
      </c>
      <c r="P15" s="9" t="s">
        <v>15</v>
      </c>
      <c r="Q15" s="9" t="s">
        <v>15</v>
      </c>
      <c r="R15" s="9" t="s">
        <v>15</v>
      </c>
      <c r="S15" s="9" t="s">
        <v>15</v>
      </c>
      <c r="T15" s="9" t="s">
        <v>15</v>
      </c>
      <c r="U15" s="9" t="s">
        <v>15</v>
      </c>
      <c r="V15" s="9" t="s">
        <v>15</v>
      </c>
      <c r="W15" s="9" t="s">
        <v>15</v>
      </c>
      <c r="X15" s="9" t="s">
        <v>15</v>
      </c>
      <c r="Y15" s="9" t="s">
        <v>15</v>
      </c>
      <c r="Z15" s="9" t="s">
        <v>15</v>
      </c>
      <c r="AA15" s="9" t="s">
        <v>15</v>
      </c>
    </row>
    <row r="16" spans="1:27" ht="13.5">
      <c r="A16" s="47"/>
      <c r="B16" s="13" t="s">
        <v>220</v>
      </c>
      <c r="C16" s="3">
        <v>20</v>
      </c>
      <c r="D16" s="9" t="s">
        <v>15</v>
      </c>
      <c r="E16" s="9" t="s">
        <v>15</v>
      </c>
      <c r="F16" s="9" t="s">
        <v>15</v>
      </c>
      <c r="G16" s="9" t="s">
        <v>15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9" t="s">
        <v>15</v>
      </c>
      <c r="N16" s="9" t="s">
        <v>15</v>
      </c>
      <c r="O16" s="9" t="s">
        <v>15</v>
      </c>
      <c r="P16" s="9" t="s">
        <v>15</v>
      </c>
      <c r="Q16" s="9" t="s">
        <v>15</v>
      </c>
      <c r="R16" s="9" t="s">
        <v>15</v>
      </c>
      <c r="S16" s="9" t="s">
        <v>15</v>
      </c>
      <c r="T16" s="9" t="s">
        <v>15</v>
      </c>
      <c r="U16" s="9" t="s">
        <v>15</v>
      </c>
      <c r="V16" s="9" t="s">
        <v>15</v>
      </c>
      <c r="W16" s="9" t="s">
        <v>15</v>
      </c>
      <c r="X16" s="9" t="s">
        <v>15</v>
      </c>
      <c r="Y16" s="9" t="s">
        <v>15</v>
      </c>
      <c r="Z16" s="9" t="s">
        <v>15</v>
      </c>
      <c r="AA16" s="9" t="s">
        <v>15</v>
      </c>
    </row>
    <row r="17" spans="1:27" ht="13.5">
      <c r="A17" s="47"/>
      <c r="B17" s="13" t="s">
        <v>221</v>
      </c>
      <c r="C17" s="3">
        <v>50</v>
      </c>
      <c r="D17" s="9" t="s">
        <v>15</v>
      </c>
      <c r="E17" s="9" t="s">
        <v>15</v>
      </c>
      <c r="F17" s="9" t="s">
        <v>15</v>
      </c>
      <c r="G17" s="9" t="s">
        <v>15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9" t="s">
        <v>15</v>
      </c>
      <c r="T17" s="9" t="s">
        <v>15</v>
      </c>
      <c r="U17" s="9" t="s">
        <v>15</v>
      </c>
      <c r="V17" s="9" t="s">
        <v>15</v>
      </c>
      <c r="W17" s="9" t="s">
        <v>15</v>
      </c>
      <c r="X17" s="9" t="s">
        <v>15</v>
      </c>
      <c r="Y17" s="9" t="s">
        <v>15</v>
      </c>
      <c r="Z17" s="9" t="s">
        <v>15</v>
      </c>
      <c r="AA17" s="9" t="s">
        <v>15</v>
      </c>
    </row>
    <row r="18" spans="1:27" ht="13.5">
      <c r="A18" s="46" t="s">
        <v>222</v>
      </c>
      <c r="B18" s="13" t="s">
        <v>223</v>
      </c>
      <c r="D18" s="9" t="s">
        <v>15</v>
      </c>
      <c r="E18" s="9" t="s">
        <v>15</v>
      </c>
      <c r="F18" s="9" t="s">
        <v>15</v>
      </c>
      <c r="G18" s="9" t="s">
        <v>15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  <c r="P18" s="9" t="s">
        <v>15</v>
      </c>
      <c r="Q18" s="9" t="s">
        <v>15</v>
      </c>
      <c r="R18" s="9" t="s">
        <v>15</v>
      </c>
      <c r="S18" s="9" t="s">
        <v>15</v>
      </c>
      <c r="T18" s="9" t="s">
        <v>15</v>
      </c>
      <c r="U18" s="9" t="s">
        <v>15</v>
      </c>
      <c r="V18" s="9" t="s">
        <v>15</v>
      </c>
      <c r="W18" s="9" t="s">
        <v>15</v>
      </c>
      <c r="X18" s="9" t="s">
        <v>15</v>
      </c>
      <c r="Y18" s="9" t="s">
        <v>15</v>
      </c>
      <c r="Z18" s="9" t="s">
        <v>15</v>
      </c>
      <c r="AA18" s="9" t="s">
        <v>15</v>
      </c>
    </row>
    <row r="19" spans="1:27" ht="13.5">
      <c r="A19" s="46"/>
      <c r="B19" s="13" t="s">
        <v>224</v>
      </c>
      <c r="D19" s="9" t="s">
        <v>15</v>
      </c>
      <c r="E19" s="9" t="s">
        <v>15</v>
      </c>
      <c r="F19" s="9" t="s">
        <v>15</v>
      </c>
      <c r="G19" s="9" t="s">
        <v>15</v>
      </c>
      <c r="H19" s="9" t="s">
        <v>15</v>
      </c>
      <c r="I19" s="9" t="s">
        <v>15</v>
      </c>
      <c r="J19" s="9" t="s">
        <v>15</v>
      </c>
      <c r="K19" s="9" t="s">
        <v>15</v>
      </c>
      <c r="L19" s="9" t="s">
        <v>15</v>
      </c>
      <c r="M19" s="9" t="s">
        <v>15</v>
      </c>
      <c r="N19" s="9" t="s">
        <v>15</v>
      </c>
      <c r="O19" s="9" t="s">
        <v>15</v>
      </c>
      <c r="P19" s="9" t="s">
        <v>15</v>
      </c>
      <c r="Q19" s="9" t="s">
        <v>15</v>
      </c>
      <c r="R19" s="9" t="s">
        <v>15</v>
      </c>
      <c r="S19" s="9" t="s">
        <v>15</v>
      </c>
      <c r="T19" s="9" t="s">
        <v>15</v>
      </c>
      <c r="U19" s="9" t="s">
        <v>15</v>
      </c>
      <c r="V19" s="9" t="s">
        <v>15</v>
      </c>
      <c r="W19" s="9" t="s">
        <v>15</v>
      </c>
      <c r="X19" s="9" t="s">
        <v>15</v>
      </c>
      <c r="Y19" s="9" t="s">
        <v>15</v>
      </c>
      <c r="Z19" s="9" t="s">
        <v>15</v>
      </c>
      <c r="AA19" s="9" t="s">
        <v>15</v>
      </c>
    </row>
    <row r="20" spans="1:27" ht="14.25" customHeight="1">
      <c r="A20" s="51" t="s">
        <v>225</v>
      </c>
      <c r="B20" s="13" t="s">
        <v>226</v>
      </c>
      <c r="C20" s="3">
        <v>80</v>
      </c>
      <c r="D20" s="9" t="s">
        <v>15</v>
      </c>
      <c r="E20" s="9" t="s">
        <v>15</v>
      </c>
      <c r="F20" s="9" t="s">
        <v>15</v>
      </c>
      <c r="G20" s="9" t="s">
        <v>15</v>
      </c>
      <c r="H20" s="9" t="s">
        <v>15</v>
      </c>
      <c r="I20" s="9" t="s">
        <v>15</v>
      </c>
      <c r="J20" s="9" t="s">
        <v>15</v>
      </c>
      <c r="K20" s="9" t="s">
        <v>15</v>
      </c>
      <c r="L20" s="9" t="s">
        <v>15</v>
      </c>
      <c r="M20" s="9" t="s">
        <v>15</v>
      </c>
      <c r="N20" s="9" t="s">
        <v>15</v>
      </c>
      <c r="O20" s="9" t="s">
        <v>15</v>
      </c>
      <c r="P20" s="9" t="s">
        <v>15</v>
      </c>
      <c r="Q20" s="9" t="s">
        <v>15</v>
      </c>
      <c r="R20" s="9" t="s">
        <v>15</v>
      </c>
      <c r="S20" s="9" t="s">
        <v>15</v>
      </c>
      <c r="T20" s="9" t="s">
        <v>15</v>
      </c>
      <c r="U20" s="9" t="s">
        <v>15</v>
      </c>
      <c r="V20" s="9" t="s">
        <v>15</v>
      </c>
      <c r="W20" s="9" t="s">
        <v>15</v>
      </c>
      <c r="X20" s="9" t="s">
        <v>15</v>
      </c>
      <c r="Y20" s="9" t="s">
        <v>15</v>
      </c>
      <c r="Z20" s="9" t="s">
        <v>15</v>
      </c>
      <c r="AA20" s="9" t="s">
        <v>15</v>
      </c>
    </row>
    <row r="21" spans="1:27" ht="13.5">
      <c r="A21" s="51"/>
      <c r="B21" s="13" t="s">
        <v>227</v>
      </c>
      <c r="D21" s="9" t="s">
        <v>15</v>
      </c>
      <c r="E21" s="9" t="s">
        <v>15</v>
      </c>
      <c r="F21" s="9" t="s">
        <v>15</v>
      </c>
      <c r="G21" s="9" t="s">
        <v>15</v>
      </c>
      <c r="H21" s="9" t="s">
        <v>15</v>
      </c>
      <c r="I21" s="9" t="s">
        <v>15</v>
      </c>
      <c r="J21" s="9" t="s">
        <v>15</v>
      </c>
      <c r="K21" s="9" t="s">
        <v>15</v>
      </c>
      <c r="L21" s="9" t="s">
        <v>15</v>
      </c>
      <c r="M21" s="9" t="s">
        <v>15</v>
      </c>
      <c r="N21" s="9" t="s">
        <v>15</v>
      </c>
      <c r="O21" s="9" t="s">
        <v>15</v>
      </c>
      <c r="P21" s="9" t="s">
        <v>15</v>
      </c>
      <c r="Q21" s="9" t="s">
        <v>15</v>
      </c>
      <c r="R21" s="9" t="s">
        <v>15</v>
      </c>
      <c r="S21" s="9" t="s">
        <v>15</v>
      </c>
      <c r="T21" s="9" t="s">
        <v>15</v>
      </c>
      <c r="U21" s="9" t="s">
        <v>15</v>
      </c>
      <c r="V21" s="9" t="s">
        <v>15</v>
      </c>
      <c r="W21" s="9" t="s">
        <v>15</v>
      </c>
      <c r="X21" s="9" t="s">
        <v>15</v>
      </c>
      <c r="Y21" s="9" t="s">
        <v>15</v>
      </c>
      <c r="Z21" s="9" t="s">
        <v>15</v>
      </c>
      <c r="AA21" s="9" t="s">
        <v>15</v>
      </c>
    </row>
    <row r="22" spans="1:27" ht="13.5">
      <c r="A22" s="46" t="s">
        <v>24</v>
      </c>
      <c r="B22" s="13" t="s">
        <v>228</v>
      </c>
      <c r="D22" s="9" t="s">
        <v>15</v>
      </c>
      <c r="E22" s="9" t="s">
        <v>15</v>
      </c>
      <c r="F22" s="9" t="s">
        <v>15</v>
      </c>
      <c r="G22" s="9" t="s">
        <v>15</v>
      </c>
      <c r="H22" s="9" t="s">
        <v>15</v>
      </c>
      <c r="I22" s="9" t="s">
        <v>15</v>
      </c>
      <c r="J22" s="9" t="s">
        <v>15</v>
      </c>
      <c r="K22" s="9" t="s">
        <v>15</v>
      </c>
      <c r="L22" s="9" t="s">
        <v>15</v>
      </c>
      <c r="M22" s="9" t="s">
        <v>15</v>
      </c>
      <c r="N22" s="9" t="s">
        <v>15</v>
      </c>
      <c r="O22" s="9" t="s">
        <v>15</v>
      </c>
      <c r="P22" s="9" t="s">
        <v>15</v>
      </c>
      <c r="Q22" s="9" t="s">
        <v>15</v>
      </c>
      <c r="R22" s="9" t="s">
        <v>15</v>
      </c>
      <c r="S22" s="9" t="s">
        <v>15</v>
      </c>
      <c r="T22" s="9" t="s">
        <v>15</v>
      </c>
      <c r="U22" s="9" t="s">
        <v>15</v>
      </c>
      <c r="V22" s="9" t="s">
        <v>15</v>
      </c>
      <c r="W22" s="9" t="s">
        <v>15</v>
      </c>
      <c r="X22" s="9" t="s">
        <v>15</v>
      </c>
      <c r="Y22" s="9" t="s">
        <v>15</v>
      </c>
      <c r="Z22" s="9" t="s">
        <v>15</v>
      </c>
      <c r="AA22" s="9" t="s">
        <v>15</v>
      </c>
    </row>
    <row r="23" spans="1:27" ht="13.5">
      <c r="A23" s="46"/>
      <c r="B23" s="13" t="s">
        <v>229</v>
      </c>
      <c r="D23" s="9" t="s">
        <v>15</v>
      </c>
      <c r="E23" s="9" t="s">
        <v>15</v>
      </c>
      <c r="F23" s="9" t="s">
        <v>15</v>
      </c>
      <c r="G23" s="9" t="s">
        <v>15</v>
      </c>
      <c r="H23" s="9" t="s">
        <v>15</v>
      </c>
      <c r="I23" s="9" t="s">
        <v>15</v>
      </c>
      <c r="J23" s="9" t="s">
        <v>15</v>
      </c>
      <c r="K23" s="9" t="s">
        <v>15</v>
      </c>
      <c r="L23" s="9" t="s">
        <v>15</v>
      </c>
      <c r="M23" s="9" t="s">
        <v>15</v>
      </c>
      <c r="N23" s="9" t="s">
        <v>15</v>
      </c>
      <c r="O23" s="9" t="s">
        <v>15</v>
      </c>
      <c r="P23" s="9" t="s">
        <v>15</v>
      </c>
      <c r="Q23" s="9" t="s">
        <v>15</v>
      </c>
      <c r="R23" s="9" t="s">
        <v>15</v>
      </c>
      <c r="S23" s="9" t="s">
        <v>15</v>
      </c>
      <c r="T23" s="9" t="s">
        <v>15</v>
      </c>
      <c r="U23" s="9" t="s">
        <v>15</v>
      </c>
      <c r="V23" s="9" t="s">
        <v>15</v>
      </c>
      <c r="W23" s="9" t="s">
        <v>15</v>
      </c>
      <c r="X23" s="9" t="s">
        <v>15</v>
      </c>
      <c r="Y23" s="9" t="s">
        <v>15</v>
      </c>
      <c r="Z23" s="9" t="s">
        <v>15</v>
      </c>
      <c r="AA23" s="9" t="s">
        <v>15</v>
      </c>
    </row>
    <row r="24" spans="1:27" ht="13.5">
      <c r="A24" s="46" t="s">
        <v>30</v>
      </c>
      <c r="B24" s="13" t="s">
        <v>230</v>
      </c>
      <c r="C24" s="3">
        <v>30</v>
      </c>
      <c r="D24" s="9" t="s">
        <v>15</v>
      </c>
      <c r="E24" s="9" t="s">
        <v>15</v>
      </c>
      <c r="F24" s="9" t="s">
        <v>15</v>
      </c>
      <c r="G24" s="9" t="s">
        <v>15</v>
      </c>
      <c r="H24" s="9" t="s">
        <v>15</v>
      </c>
      <c r="I24" s="9" t="s">
        <v>15</v>
      </c>
      <c r="J24" s="9" t="s">
        <v>15</v>
      </c>
      <c r="K24" s="9" t="s">
        <v>15</v>
      </c>
      <c r="L24" s="9" t="s">
        <v>15</v>
      </c>
      <c r="M24" s="9" t="s">
        <v>15</v>
      </c>
      <c r="N24" s="9" t="s">
        <v>15</v>
      </c>
      <c r="O24" s="9" t="s">
        <v>15</v>
      </c>
      <c r="P24" s="9" t="s">
        <v>15</v>
      </c>
      <c r="Q24" s="9" t="s">
        <v>15</v>
      </c>
      <c r="R24" s="9" t="s">
        <v>15</v>
      </c>
      <c r="S24" s="9" t="s">
        <v>15</v>
      </c>
      <c r="T24" s="9" t="s">
        <v>15</v>
      </c>
      <c r="U24" s="9" t="s">
        <v>15</v>
      </c>
      <c r="V24" s="9" t="s">
        <v>15</v>
      </c>
      <c r="W24" s="9" t="s">
        <v>15</v>
      </c>
      <c r="X24" s="9" t="s">
        <v>15</v>
      </c>
      <c r="Y24" s="9" t="s">
        <v>15</v>
      </c>
      <c r="Z24" s="9" t="s">
        <v>15</v>
      </c>
      <c r="AA24" s="9" t="s">
        <v>15</v>
      </c>
    </row>
    <row r="25" spans="1:27" ht="13.5">
      <c r="A25" s="46"/>
      <c r="B25" s="13" t="s">
        <v>231</v>
      </c>
      <c r="D25" s="9" t="s">
        <v>15</v>
      </c>
      <c r="E25" s="9" t="s">
        <v>15</v>
      </c>
      <c r="F25" s="9" t="s">
        <v>15</v>
      </c>
      <c r="G25" s="9" t="s">
        <v>15</v>
      </c>
      <c r="H25" s="9" t="s">
        <v>15</v>
      </c>
      <c r="I25" s="9" t="s">
        <v>15</v>
      </c>
      <c r="J25" s="9" t="s">
        <v>15</v>
      </c>
      <c r="K25" s="9" t="s">
        <v>15</v>
      </c>
      <c r="L25" s="9" t="s">
        <v>15</v>
      </c>
      <c r="M25" s="9" t="s">
        <v>15</v>
      </c>
      <c r="N25" s="9" t="s">
        <v>15</v>
      </c>
      <c r="O25" s="9" t="s">
        <v>15</v>
      </c>
      <c r="P25" s="9" t="s">
        <v>15</v>
      </c>
      <c r="Q25" s="9" t="s">
        <v>15</v>
      </c>
      <c r="R25" s="9" t="s">
        <v>15</v>
      </c>
      <c r="S25" s="9" t="s">
        <v>15</v>
      </c>
      <c r="T25" s="9" t="s">
        <v>15</v>
      </c>
      <c r="U25" s="9" t="s">
        <v>15</v>
      </c>
      <c r="V25" s="9" t="s">
        <v>15</v>
      </c>
      <c r="W25" s="9" t="s">
        <v>15</v>
      </c>
      <c r="X25" s="9" t="s">
        <v>15</v>
      </c>
      <c r="Y25" s="9" t="s">
        <v>15</v>
      </c>
      <c r="Z25" s="9" t="s">
        <v>15</v>
      </c>
      <c r="AA25" s="9" t="s">
        <v>15</v>
      </c>
    </row>
    <row r="26" spans="1:27" ht="14.25" customHeight="1">
      <c r="A26" s="52" t="s">
        <v>232</v>
      </c>
      <c r="B26" s="13" t="s">
        <v>233</v>
      </c>
      <c r="D26" s="9" t="s">
        <v>15</v>
      </c>
      <c r="E26" s="9" t="s">
        <v>15</v>
      </c>
      <c r="F26" s="9" t="s">
        <v>15</v>
      </c>
      <c r="G26" s="9" t="s">
        <v>15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9" t="s">
        <v>15</v>
      </c>
      <c r="O26" s="9" t="s">
        <v>15</v>
      </c>
      <c r="P26" s="9" t="s">
        <v>15</v>
      </c>
      <c r="Q26" s="9" t="s">
        <v>15</v>
      </c>
      <c r="R26" s="9" t="s">
        <v>15</v>
      </c>
      <c r="S26" s="9" t="s">
        <v>15</v>
      </c>
      <c r="T26" s="9" t="s">
        <v>15</v>
      </c>
      <c r="U26" s="9" t="s">
        <v>15</v>
      </c>
      <c r="V26" s="9" t="s">
        <v>15</v>
      </c>
      <c r="W26" s="9" t="s">
        <v>15</v>
      </c>
      <c r="X26" s="9" t="s">
        <v>15</v>
      </c>
      <c r="Y26" s="9" t="s">
        <v>15</v>
      </c>
      <c r="Z26" s="9" t="s">
        <v>15</v>
      </c>
      <c r="AA26" s="9" t="s">
        <v>15</v>
      </c>
    </row>
    <row r="27" spans="1:27" ht="13.5">
      <c r="A27" s="52"/>
      <c r="B27" s="13" t="s">
        <v>234</v>
      </c>
      <c r="D27" s="9" t="s">
        <v>15</v>
      </c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9" t="s">
        <v>15</v>
      </c>
      <c r="O27" s="9" t="s">
        <v>15</v>
      </c>
      <c r="P27" s="9" t="s">
        <v>15</v>
      </c>
      <c r="Q27" s="9" t="s">
        <v>15</v>
      </c>
      <c r="R27" s="9" t="s">
        <v>15</v>
      </c>
      <c r="S27" s="9" t="s">
        <v>15</v>
      </c>
      <c r="T27" s="9" t="s">
        <v>15</v>
      </c>
      <c r="U27" s="9" t="s">
        <v>15</v>
      </c>
      <c r="V27" s="9" t="s">
        <v>15</v>
      </c>
      <c r="W27" s="9" t="s">
        <v>15</v>
      </c>
      <c r="X27" s="9" t="s">
        <v>15</v>
      </c>
      <c r="Y27" s="9" t="s">
        <v>15</v>
      </c>
      <c r="Z27" s="9" t="s">
        <v>15</v>
      </c>
      <c r="AA27" s="9" t="s">
        <v>15</v>
      </c>
    </row>
    <row r="28" spans="1:27" ht="13.5">
      <c r="A28" s="52"/>
      <c r="B28" s="13" t="s">
        <v>235</v>
      </c>
      <c r="D28" s="9" t="s">
        <v>15</v>
      </c>
      <c r="E28" s="9" t="s">
        <v>15</v>
      </c>
      <c r="F28" s="9" t="s">
        <v>15</v>
      </c>
      <c r="G28" s="9" t="s">
        <v>15</v>
      </c>
      <c r="H28" s="9" t="s">
        <v>15</v>
      </c>
      <c r="I28" s="9" t="s">
        <v>15</v>
      </c>
      <c r="J28" s="9" t="s">
        <v>15</v>
      </c>
      <c r="K28" s="9" t="s">
        <v>15</v>
      </c>
      <c r="L28" s="9" t="s">
        <v>15</v>
      </c>
      <c r="M28" s="9" t="s">
        <v>15</v>
      </c>
      <c r="N28" s="9" t="s">
        <v>15</v>
      </c>
      <c r="O28" s="9" t="s">
        <v>15</v>
      </c>
      <c r="P28" s="9" t="s">
        <v>15</v>
      </c>
      <c r="Q28" s="9" t="s">
        <v>15</v>
      </c>
      <c r="R28" s="9" t="s">
        <v>15</v>
      </c>
      <c r="S28" s="9" t="s">
        <v>15</v>
      </c>
      <c r="T28" s="9" t="s">
        <v>15</v>
      </c>
      <c r="U28" s="9" t="s">
        <v>15</v>
      </c>
      <c r="V28" s="9" t="s">
        <v>15</v>
      </c>
      <c r="W28" s="9" t="s">
        <v>15</v>
      </c>
      <c r="X28" s="9" t="s">
        <v>15</v>
      </c>
      <c r="Y28" s="9" t="s">
        <v>15</v>
      </c>
      <c r="Z28" s="9" t="s">
        <v>15</v>
      </c>
      <c r="AA28" s="9" t="s">
        <v>15</v>
      </c>
    </row>
    <row r="29" spans="1:27" ht="14.25" customHeight="1">
      <c r="A29" s="52" t="s">
        <v>236</v>
      </c>
      <c r="B29" s="13" t="s">
        <v>237</v>
      </c>
      <c r="C29" s="3">
        <v>60</v>
      </c>
      <c r="D29" s="9" t="s">
        <v>15</v>
      </c>
      <c r="E29" s="9" t="s">
        <v>15</v>
      </c>
      <c r="F29" s="9" t="s">
        <v>15</v>
      </c>
      <c r="G29" s="9" t="s">
        <v>15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9" t="s">
        <v>15</v>
      </c>
      <c r="N29" s="9" t="s">
        <v>15</v>
      </c>
      <c r="O29" s="9" t="s">
        <v>15</v>
      </c>
      <c r="P29" s="9" t="s">
        <v>15</v>
      </c>
      <c r="Q29" s="9" t="s">
        <v>15</v>
      </c>
      <c r="R29" s="9" t="s">
        <v>15</v>
      </c>
      <c r="S29" s="9" t="s">
        <v>15</v>
      </c>
      <c r="T29" s="9" t="s">
        <v>15</v>
      </c>
      <c r="U29" s="9" t="s">
        <v>15</v>
      </c>
      <c r="V29" s="9" t="s">
        <v>15</v>
      </c>
      <c r="W29" s="9" t="s">
        <v>15</v>
      </c>
      <c r="X29" s="9" t="s">
        <v>15</v>
      </c>
      <c r="Y29" s="9" t="s">
        <v>15</v>
      </c>
      <c r="Z29" s="9" t="s">
        <v>15</v>
      </c>
      <c r="AA29" s="9" t="s">
        <v>15</v>
      </c>
    </row>
    <row r="30" spans="1:27" ht="13.5">
      <c r="A30" s="52"/>
      <c r="B30" s="13" t="s">
        <v>238</v>
      </c>
      <c r="D30" s="9" t="s">
        <v>15</v>
      </c>
      <c r="E30" s="9" t="s">
        <v>15</v>
      </c>
      <c r="F30" s="9" t="s">
        <v>15</v>
      </c>
      <c r="G30" s="9" t="s">
        <v>15</v>
      </c>
      <c r="H30" s="9" t="s">
        <v>15</v>
      </c>
      <c r="I30" s="9" t="s">
        <v>15</v>
      </c>
      <c r="J30" s="9" t="s">
        <v>15</v>
      </c>
      <c r="K30" s="9" t="s">
        <v>15</v>
      </c>
      <c r="L30" s="9" t="s">
        <v>15</v>
      </c>
      <c r="M30" s="9" t="s">
        <v>15</v>
      </c>
      <c r="N30" s="9" t="s">
        <v>15</v>
      </c>
      <c r="O30" s="9" t="s">
        <v>15</v>
      </c>
      <c r="P30" s="9" t="s">
        <v>15</v>
      </c>
      <c r="Q30" s="9" t="s">
        <v>15</v>
      </c>
      <c r="R30" s="9" t="s">
        <v>15</v>
      </c>
      <c r="S30" s="9" t="s">
        <v>15</v>
      </c>
      <c r="T30" s="9" t="s">
        <v>15</v>
      </c>
      <c r="U30" s="9" t="s">
        <v>15</v>
      </c>
      <c r="V30" s="9" t="s">
        <v>15</v>
      </c>
      <c r="W30" s="9" t="s">
        <v>15</v>
      </c>
      <c r="X30" s="9" t="s">
        <v>15</v>
      </c>
      <c r="Y30" s="9" t="s">
        <v>15</v>
      </c>
      <c r="Z30" s="9" t="s">
        <v>15</v>
      </c>
      <c r="AA30" s="9" t="s">
        <v>15</v>
      </c>
    </row>
    <row r="31" spans="1:27" ht="13.5">
      <c r="A31" s="52"/>
      <c r="B31" s="13" t="s">
        <v>239</v>
      </c>
      <c r="D31" s="9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9" t="s">
        <v>15</v>
      </c>
      <c r="Q31" s="9" t="s">
        <v>15</v>
      </c>
      <c r="R31" s="9" t="s">
        <v>15</v>
      </c>
      <c r="S31" s="9" t="s">
        <v>15</v>
      </c>
      <c r="T31" s="9" t="s">
        <v>15</v>
      </c>
      <c r="U31" s="9" t="s">
        <v>15</v>
      </c>
      <c r="V31" s="9" t="s">
        <v>15</v>
      </c>
      <c r="W31" s="9" t="s">
        <v>15</v>
      </c>
      <c r="X31" s="9" t="s">
        <v>15</v>
      </c>
      <c r="Y31" s="9" t="s">
        <v>15</v>
      </c>
      <c r="Z31" s="9" t="s">
        <v>15</v>
      </c>
      <c r="AA31" s="9" t="s">
        <v>15</v>
      </c>
    </row>
    <row r="32" spans="1:27" ht="13.5">
      <c r="A32" s="22" t="s">
        <v>240</v>
      </c>
      <c r="B32" s="13" t="s">
        <v>241</v>
      </c>
      <c r="C32" s="3">
        <v>50</v>
      </c>
      <c r="D32" s="9" t="s">
        <v>15</v>
      </c>
      <c r="E32" s="9" t="s">
        <v>15</v>
      </c>
      <c r="F32" s="9" t="s">
        <v>15</v>
      </c>
      <c r="G32" s="9" t="s">
        <v>15</v>
      </c>
      <c r="H32" s="9" t="s">
        <v>15</v>
      </c>
      <c r="I32" s="9" t="s">
        <v>15</v>
      </c>
      <c r="J32" s="9" t="s">
        <v>15</v>
      </c>
      <c r="K32" s="9" t="s">
        <v>15</v>
      </c>
      <c r="L32" s="9" t="s">
        <v>15</v>
      </c>
      <c r="M32" s="9" t="s">
        <v>15</v>
      </c>
      <c r="N32" s="9" t="s">
        <v>15</v>
      </c>
      <c r="O32" s="9" t="s">
        <v>15</v>
      </c>
      <c r="P32" s="9" t="s">
        <v>15</v>
      </c>
      <c r="Q32" s="9" t="s">
        <v>15</v>
      </c>
      <c r="R32" s="9" t="s">
        <v>15</v>
      </c>
      <c r="S32" s="9" t="s">
        <v>15</v>
      </c>
      <c r="T32" s="9" t="s">
        <v>15</v>
      </c>
      <c r="U32" s="9" t="s">
        <v>15</v>
      </c>
      <c r="V32" s="9" t="s">
        <v>15</v>
      </c>
      <c r="W32" s="9" t="s">
        <v>15</v>
      </c>
      <c r="X32" s="9" t="s">
        <v>15</v>
      </c>
      <c r="Y32" s="9" t="s">
        <v>15</v>
      </c>
      <c r="Z32" s="9" t="s">
        <v>15</v>
      </c>
      <c r="AA32" s="9" t="s">
        <v>15</v>
      </c>
    </row>
    <row r="33" spans="1:27" ht="27">
      <c r="A33" s="47" t="s">
        <v>135</v>
      </c>
      <c r="B33" s="13" t="s">
        <v>242</v>
      </c>
      <c r="D33" s="9" t="s">
        <v>15</v>
      </c>
      <c r="E33" s="9" t="s">
        <v>15</v>
      </c>
      <c r="F33" s="9" t="s">
        <v>15</v>
      </c>
      <c r="G33" s="9" t="s">
        <v>15</v>
      </c>
      <c r="H33" s="9" t="s">
        <v>15</v>
      </c>
      <c r="I33" s="9" t="s">
        <v>15</v>
      </c>
      <c r="J33" s="9" t="s">
        <v>15</v>
      </c>
      <c r="K33" s="9" t="s">
        <v>15</v>
      </c>
      <c r="L33" s="9" t="s">
        <v>15</v>
      </c>
      <c r="M33" s="9" t="s">
        <v>15</v>
      </c>
      <c r="N33" s="9" t="s">
        <v>15</v>
      </c>
      <c r="O33" s="9" t="s">
        <v>15</v>
      </c>
      <c r="P33" s="9" t="s">
        <v>15</v>
      </c>
      <c r="Q33" s="9" t="s">
        <v>15</v>
      </c>
      <c r="R33" s="9" t="s">
        <v>15</v>
      </c>
      <c r="S33" s="9" t="s">
        <v>15</v>
      </c>
      <c r="T33" s="9" t="s">
        <v>15</v>
      </c>
      <c r="U33" s="9" t="s">
        <v>15</v>
      </c>
      <c r="V33" s="9" t="s">
        <v>15</v>
      </c>
      <c r="W33" s="9" t="s">
        <v>15</v>
      </c>
      <c r="X33" s="9" t="s">
        <v>15</v>
      </c>
      <c r="Y33" s="9" t="s">
        <v>15</v>
      </c>
      <c r="Z33" s="9" t="s">
        <v>15</v>
      </c>
      <c r="AA33" s="9" t="s">
        <v>15</v>
      </c>
    </row>
    <row r="34" spans="1:27" ht="13.5">
      <c r="A34" s="47"/>
      <c r="B34" s="13" t="s">
        <v>243</v>
      </c>
      <c r="C34" s="3">
        <v>61</v>
      </c>
      <c r="D34" s="9" t="s">
        <v>15</v>
      </c>
      <c r="E34" s="9" t="s">
        <v>15</v>
      </c>
      <c r="F34" s="9" t="s">
        <v>15</v>
      </c>
      <c r="G34" s="9" t="s">
        <v>15</v>
      </c>
      <c r="H34" s="9" t="s">
        <v>15</v>
      </c>
      <c r="I34" s="9" t="s">
        <v>15</v>
      </c>
      <c r="J34" s="9" t="s">
        <v>15</v>
      </c>
      <c r="K34" s="9" t="s">
        <v>15</v>
      </c>
      <c r="L34" s="9" t="s">
        <v>15</v>
      </c>
      <c r="M34" s="9" t="s">
        <v>15</v>
      </c>
      <c r="N34" s="9" t="s">
        <v>15</v>
      </c>
      <c r="O34" s="9" t="s">
        <v>15</v>
      </c>
      <c r="P34" s="9" t="s">
        <v>15</v>
      </c>
      <c r="Q34" s="9" t="s">
        <v>15</v>
      </c>
      <c r="R34" s="9" t="s">
        <v>15</v>
      </c>
      <c r="S34" s="9" t="s">
        <v>15</v>
      </c>
      <c r="T34" s="9" t="s">
        <v>15</v>
      </c>
      <c r="U34" s="9" t="s">
        <v>15</v>
      </c>
      <c r="V34" s="9" t="s">
        <v>15</v>
      </c>
      <c r="W34" s="9" t="s">
        <v>15</v>
      </c>
      <c r="X34" s="9" t="s">
        <v>15</v>
      </c>
      <c r="Y34" s="9" t="s">
        <v>15</v>
      </c>
      <c r="Z34" s="9" t="s">
        <v>15</v>
      </c>
      <c r="AA34" s="9" t="s">
        <v>15</v>
      </c>
    </row>
    <row r="35" spans="1:27" ht="13.5">
      <c r="A35" s="47"/>
      <c r="B35" s="13" t="s">
        <v>244</v>
      </c>
      <c r="C35" s="3">
        <v>66</v>
      </c>
      <c r="D35" s="9" t="s">
        <v>15</v>
      </c>
      <c r="E35" s="9" t="s">
        <v>15</v>
      </c>
      <c r="F35" s="9" t="s">
        <v>15</v>
      </c>
      <c r="G35" s="9" t="s">
        <v>15</v>
      </c>
      <c r="H35" s="9" t="s">
        <v>15</v>
      </c>
      <c r="I35" s="9" t="s">
        <v>15</v>
      </c>
      <c r="J35" s="9" t="s">
        <v>15</v>
      </c>
      <c r="K35" s="9" t="s">
        <v>15</v>
      </c>
      <c r="L35" s="9" t="s">
        <v>15</v>
      </c>
      <c r="M35" s="9" t="s">
        <v>15</v>
      </c>
      <c r="N35" s="9" t="s">
        <v>15</v>
      </c>
      <c r="O35" s="9" t="s">
        <v>15</v>
      </c>
      <c r="P35" s="9" t="s">
        <v>15</v>
      </c>
      <c r="Q35" s="9" t="s">
        <v>15</v>
      </c>
      <c r="R35" s="9" t="s">
        <v>15</v>
      </c>
      <c r="S35" s="9" t="s">
        <v>15</v>
      </c>
      <c r="T35" s="9" t="s">
        <v>15</v>
      </c>
      <c r="U35" s="9" t="s">
        <v>15</v>
      </c>
      <c r="V35" s="9" t="s">
        <v>15</v>
      </c>
      <c r="W35" s="9" t="s">
        <v>15</v>
      </c>
      <c r="X35" s="9" t="s">
        <v>15</v>
      </c>
      <c r="Y35" s="9" t="s">
        <v>15</v>
      </c>
      <c r="Z35" s="9" t="s">
        <v>15</v>
      </c>
      <c r="AA35" s="9" t="s">
        <v>15</v>
      </c>
    </row>
    <row r="36" spans="1:27" ht="13.5">
      <c r="A36" s="47"/>
      <c r="B36" s="13" t="s">
        <v>245</v>
      </c>
      <c r="D36" s="9" t="s">
        <v>15</v>
      </c>
      <c r="E36" s="9" t="s">
        <v>15</v>
      </c>
      <c r="F36" s="9" t="s">
        <v>15</v>
      </c>
      <c r="G36" s="9" t="s">
        <v>15</v>
      </c>
      <c r="H36" s="9" t="s">
        <v>15</v>
      </c>
      <c r="I36" s="9" t="s">
        <v>15</v>
      </c>
      <c r="J36" s="9" t="s">
        <v>15</v>
      </c>
      <c r="K36" s="9" t="s">
        <v>15</v>
      </c>
      <c r="L36" s="9" t="s">
        <v>15</v>
      </c>
      <c r="M36" s="9" t="s">
        <v>15</v>
      </c>
      <c r="N36" s="9" t="s">
        <v>15</v>
      </c>
      <c r="O36" s="9" t="s">
        <v>15</v>
      </c>
      <c r="P36" s="9" t="s">
        <v>15</v>
      </c>
      <c r="Q36" s="9" t="s">
        <v>15</v>
      </c>
      <c r="R36" s="9" t="s">
        <v>15</v>
      </c>
      <c r="S36" s="9" t="s">
        <v>15</v>
      </c>
      <c r="T36" s="9" t="s">
        <v>15</v>
      </c>
      <c r="U36" s="9" t="s">
        <v>15</v>
      </c>
      <c r="V36" s="9" t="s">
        <v>15</v>
      </c>
      <c r="W36" s="9" t="s">
        <v>15</v>
      </c>
      <c r="X36" s="9" t="s">
        <v>15</v>
      </c>
      <c r="Y36" s="9" t="s">
        <v>15</v>
      </c>
      <c r="Z36" s="9" t="s">
        <v>15</v>
      </c>
      <c r="AA36" s="9" t="s">
        <v>15</v>
      </c>
    </row>
    <row r="37" spans="1:27" ht="13.5">
      <c r="A37" s="4" t="s">
        <v>246</v>
      </c>
      <c r="B37" s="13" t="s">
        <v>247</v>
      </c>
      <c r="C37" s="3">
        <v>60</v>
      </c>
      <c r="D37" s="9" t="s">
        <v>15</v>
      </c>
      <c r="E37" s="9" t="s">
        <v>15</v>
      </c>
      <c r="F37" s="9" t="s">
        <v>15</v>
      </c>
      <c r="G37" s="9" t="s">
        <v>15</v>
      </c>
      <c r="H37" s="9" t="s">
        <v>15</v>
      </c>
      <c r="I37" s="9" t="s">
        <v>15</v>
      </c>
      <c r="J37" s="9" t="s">
        <v>15</v>
      </c>
      <c r="K37" s="9" t="s">
        <v>15</v>
      </c>
      <c r="L37" s="9" t="s">
        <v>15</v>
      </c>
      <c r="M37" s="9" t="s">
        <v>15</v>
      </c>
      <c r="N37" s="9" t="s">
        <v>15</v>
      </c>
      <c r="O37" s="9" t="s">
        <v>15</v>
      </c>
      <c r="P37" s="9" t="s">
        <v>15</v>
      </c>
      <c r="Q37" s="9" t="s">
        <v>15</v>
      </c>
      <c r="R37" s="9" t="s">
        <v>15</v>
      </c>
      <c r="S37" s="9" t="s">
        <v>15</v>
      </c>
      <c r="T37" s="9" t="s">
        <v>15</v>
      </c>
      <c r="U37" s="9" t="s">
        <v>15</v>
      </c>
      <c r="V37" s="9" t="s">
        <v>15</v>
      </c>
      <c r="W37" s="9" t="s">
        <v>15</v>
      </c>
      <c r="X37" s="9" t="s">
        <v>15</v>
      </c>
      <c r="Y37" s="9" t="s">
        <v>15</v>
      </c>
      <c r="Z37" s="9" t="s">
        <v>15</v>
      </c>
      <c r="AA37" s="9" t="s">
        <v>15</v>
      </c>
    </row>
    <row r="38" spans="1:27" ht="13.5">
      <c r="A38" s="4" t="s">
        <v>248</v>
      </c>
      <c r="B38" s="13" t="s">
        <v>249</v>
      </c>
      <c r="D38" s="9" t="s">
        <v>15</v>
      </c>
      <c r="E38" s="9" t="s">
        <v>15</v>
      </c>
      <c r="F38" s="9" t="s">
        <v>15</v>
      </c>
      <c r="G38" s="9" t="s">
        <v>15</v>
      </c>
      <c r="H38" s="9" t="s">
        <v>15</v>
      </c>
      <c r="I38" s="9" t="s">
        <v>15</v>
      </c>
      <c r="J38" s="9" t="s">
        <v>15</v>
      </c>
      <c r="K38" s="9" t="s">
        <v>15</v>
      </c>
      <c r="L38" s="9" t="s">
        <v>15</v>
      </c>
      <c r="M38" s="9" t="s">
        <v>15</v>
      </c>
      <c r="N38" s="9" t="s">
        <v>15</v>
      </c>
      <c r="O38" s="9" t="s">
        <v>15</v>
      </c>
      <c r="P38" s="9" t="s">
        <v>15</v>
      </c>
      <c r="Q38" s="9" t="s">
        <v>15</v>
      </c>
      <c r="R38" s="9" t="s">
        <v>15</v>
      </c>
      <c r="S38" s="9" t="s">
        <v>15</v>
      </c>
      <c r="T38" s="9" t="s">
        <v>15</v>
      </c>
      <c r="U38" s="9" t="s">
        <v>15</v>
      </c>
      <c r="V38" s="9" t="s">
        <v>15</v>
      </c>
      <c r="W38" s="9" t="s">
        <v>15</v>
      </c>
      <c r="X38" s="9" t="s">
        <v>15</v>
      </c>
      <c r="Y38" s="9" t="s">
        <v>15</v>
      </c>
      <c r="Z38" s="9" t="s">
        <v>15</v>
      </c>
      <c r="AA38" s="9" t="s">
        <v>15</v>
      </c>
    </row>
    <row r="39" spans="1:27" ht="13.5">
      <c r="A39" s="53" t="s">
        <v>711</v>
      </c>
      <c r="B39" s="32" t="str">
        <f>HYPERLINK("http://quest.rowiki.jp/?Yuno#hypnotist","催眠術師（ステータス）")</f>
        <v>催眠術師（ステータス）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3" t="s">
        <v>15</v>
      </c>
      <c r="K39" s="3" t="s">
        <v>15</v>
      </c>
      <c r="L39" s="3" t="s">
        <v>15</v>
      </c>
      <c r="M39" s="3" t="s">
        <v>15</v>
      </c>
      <c r="N39" s="3" t="s">
        <v>15</v>
      </c>
      <c r="O39" s="3" t="s">
        <v>15</v>
      </c>
      <c r="P39" s="3" t="s">
        <v>15</v>
      </c>
      <c r="Q39" s="3" t="s">
        <v>15</v>
      </c>
      <c r="R39" s="3" t="s">
        <v>15</v>
      </c>
      <c r="S39" s="3" t="s">
        <v>15</v>
      </c>
      <c r="T39" s="3" t="s">
        <v>15</v>
      </c>
      <c r="U39" s="3" t="s">
        <v>15</v>
      </c>
      <c r="V39" s="3" t="s">
        <v>15</v>
      </c>
      <c r="W39" s="3" t="s">
        <v>15</v>
      </c>
      <c r="X39" s="3" t="s">
        <v>15</v>
      </c>
      <c r="Y39" s="3" t="s">
        <v>15</v>
      </c>
      <c r="Z39" s="3" t="s">
        <v>15</v>
      </c>
      <c r="AA39" s="3" t="s">
        <v>15</v>
      </c>
    </row>
    <row r="40" spans="1:27" ht="13.5">
      <c r="A40" s="53"/>
      <c r="B40" s="32" t="str">
        <f>HYPERLINK("http://quest.rowiki.jp/?Yuno#hypnotist","催眠術師（スキル）")</f>
        <v>催眠術師（スキル）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3" t="s">
        <v>15</v>
      </c>
      <c r="K40" s="3" t="s">
        <v>15</v>
      </c>
      <c r="L40" s="3" t="s">
        <v>15</v>
      </c>
      <c r="M40" s="3" t="s">
        <v>15</v>
      </c>
      <c r="N40" s="3" t="s">
        <v>15</v>
      </c>
      <c r="O40" s="3" t="s">
        <v>15</v>
      </c>
      <c r="P40" s="3" t="s">
        <v>15</v>
      </c>
      <c r="Q40" s="3" t="s">
        <v>15</v>
      </c>
      <c r="R40" s="3" t="s">
        <v>15</v>
      </c>
      <c r="S40" s="3" t="s">
        <v>15</v>
      </c>
      <c r="T40" s="3" t="s">
        <v>15</v>
      </c>
      <c r="U40" s="3" t="s">
        <v>15</v>
      </c>
      <c r="V40" s="3" t="s">
        <v>15</v>
      </c>
      <c r="W40" s="3" t="s">
        <v>15</v>
      </c>
      <c r="X40" s="3" t="s">
        <v>15</v>
      </c>
      <c r="Y40" s="3" t="s">
        <v>15</v>
      </c>
      <c r="Z40" s="3" t="s">
        <v>15</v>
      </c>
      <c r="AA40" s="3" t="s">
        <v>15</v>
      </c>
    </row>
    <row r="41" spans="1:27" ht="13.5">
      <c r="A41" s="4" t="s">
        <v>728</v>
      </c>
      <c r="B41" s="19" t="s">
        <v>729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3" t="s">
        <v>15</v>
      </c>
      <c r="K41" s="3" t="s">
        <v>15</v>
      </c>
      <c r="L41" s="3" t="s">
        <v>15</v>
      </c>
      <c r="M41" s="3" t="s">
        <v>15</v>
      </c>
      <c r="N41" s="3" t="s">
        <v>15</v>
      </c>
      <c r="O41" s="3" t="s">
        <v>15</v>
      </c>
      <c r="P41" s="3" t="s">
        <v>15</v>
      </c>
      <c r="Q41" s="3" t="s">
        <v>15</v>
      </c>
      <c r="R41" s="3" t="s">
        <v>15</v>
      </c>
      <c r="S41" s="3" t="s">
        <v>15</v>
      </c>
      <c r="T41" s="3" t="s">
        <v>15</v>
      </c>
      <c r="U41" s="3" t="s">
        <v>15</v>
      </c>
      <c r="V41" s="3" t="s">
        <v>15</v>
      </c>
      <c r="W41" s="3" t="s">
        <v>15</v>
      </c>
      <c r="X41" s="3" t="s">
        <v>15</v>
      </c>
      <c r="Y41" s="3" t="s">
        <v>15</v>
      </c>
      <c r="Z41" s="3" t="s">
        <v>15</v>
      </c>
      <c r="AA41" s="3" t="s">
        <v>15</v>
      </c>
    </row>
    <row r="42" spans="1:27" ht="13.5">
      <c r="A42" s="4" t="s">
        <v>772</v>
      </c>
      <c r="B42" s="32" t="str">
        <f>HYPERLINK("http://quest.rowiki.jp/?Alberta#chemical","中和剤・混合剤")</f>
        <v>中和剤・混合剤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3" t="s">
        <v>15</v>
      </c>
      <c r="R42" s="3" t="s">
        <v>15</v>
      </c>
      <c r="S42" s="3" t="s">
        <v>15</v>
      </c>
      <c r="T42" s="3" t="s">
        <v>15</v>
      </c>
      <c r="U42" s="3" t="s">
        <v>15</v>
      </c>
      <c r="V42" s="3" t="s">
        <v>15</v>
      </c>
      <c r="W42" s="3" t="s">
        <v>15</v>
      </c>
      <c r="X42" s="3" t="s">
        <v>15</v>
      </c>
      <c r="Y42" s="3" t="s">
        <v>15</v>
      </c>
      <c r="Z42" s="3" t="s">
        <v>15</v>
      </c>
      <c r="AA42" s="3" t="s">
        <v>15</v>
      </c>
    </row>
    <row r="43" ht="13.5">
      <c r="A43" s="23"/>
    </row>
    <row r="44" ht="13.5">
      <c r="A44" s="23"/>
    </row>
    <row r="45" ht="13.5">
      <c r="A45" s="23"/>
    </row>
    <row r="46" ht="13.5">
      <c r="A46" s="23"/>
    </row>
    <row r="47" ht="13.5">
      <c r="A47" s="23"/>
    </row>
    <row r="48" ht="13.5">
      <c r="A48" s="23"/>
    </row>
    <row r="49" ht="13.5">
      <c r="A49" s="23"/>
    </row>
    <row r="50" ht="13.5">
      <c r="A50" s="23"/>
    </row>
    <row r="51" ht="13.5">
      <c r="A51" s="23"/>
    </row>
    <row r="52" ht="13.5">
      <c r="A52" s="23"/>
    </row>
    <row r="53" ht="13.5">
      <c r="A53" s="23"/>
    </row>
    <row r="54" ht="13.5">
      <c r="A54" s="23"/>
    </row>
    <row r="55" ht="13.5">
      <c r="A55" s="23"/>
    </row>
    <row r="56" ht="13.5">
      <c r="A56" s="23"/>
    </row>
    <row r="57" ht="13.5">
      <c r="A57" s="23"/>
    </row>
    <row r="58" ht="13.5">
      <c r="A58" s="23"/>
    </row>
    <row r="59" ht="13.5">
      <c r="A59" s="23"/>
    </row>
    <row r="60" ht="13.5">
      <c r="A60" s="23"/>
    </row>
    <row r="61" ht="13.5">
      <c r="A61" s="23"/>
    </row>
    <row r="62" ht="13.5">
      <c r="A62" s="23"/>
    </row>
    <row r="63" ht="13.5">
      <c r="A63" s="23"/>
    </row>
    <row r="64" ht="13.5">
      <c r="A64" s="23"/>
    </row>
    <row r="65" ht="13.5">
      <c r="A65" s="23"/>
    </row>
    <row r="66" ht="13.5">
      <c r="A66" s="23"/>
    </row>
    <row r="67" ht="13.5">
      <c r="A67" s="23"/>
    </row>
    <row r="68" ht="13.5">
      <c r="A68" s="23"/>
    </row>
    <row r="69" ht="13.5">
      <c r="A69" s="23"/>
    </row>
    <row r="70" ht="13.5">
      <c r="A70" s="23"/>
    </row>
    <row r="71" ht="13.5">
      <c r="A71" s="23"/>
    </row>
    <row r="72" ht="13.5">
      <c r="A72" s="23"/>
    </row>
    <row r="73" ht="13.5">
      <c r="A73" s="23"/>
    </row>
    <row r="74" ht="13.5">
      <c r="A74" s="23"/>
    </row>
    <row r="75" ht="13.5">
      <c r="A75" s="23"/>
    </row>
    <row r="76" ht="13.5">
      <c r="A76" s="23"/>
    </row>
    <row r="77" ht="13.5">
      <c r="A77" s="23"/>
    </row>
    <row r="78" ht="13.5">
      <c r="A78" s="23"/>
    </row>
    <row r="79" ht="13.5">
      <c r="A79" s="23"/>
    </row>
    <row r="80" ht="13.5">
      <c r="A80" s="23"/>
    </row>
    <row r="81" ht="13.5">
      <c r="A81" s="23"/>
    </row>
    <row r="82" ht="13.5">
      <c r="A82" s="23"/>
    </row>
  </sheetData>
  <sheetProtection selectLockedCells="1" selectUnlockedCells="1"/>
  <mergeCells count="16">
    <mergeCell ref="A26:A28"/>
    <mergeCell ref="A29:A31"/>
    <mergeCell ref="A33:A36"/>
    <mergeCell ref="A39:A40"/>
    <mergeCell ref="A18:A19"/>
    <mergeCell ref="A20:A21"/>
    <mergeCell ref="A22:A23"/>
    <mergeCell ref="A24:A25"/>
    <mergeCell ref="A4:A6"/>
    <mergeCell ref="A9:A11"/>
    <mergeCell ref="A12:A14"/>
    <mergeCell ref="A15:A17"/>
    <mergeCell ref="D1:I1"/>
    <mergeCell ref="J1:O1"/>
    <mergeCell ref="P1:U1"/>
    <mergeCell ref="V1:AA1"/>
  </mergeCells>
  <dataValidations count="4">
    <dataValidation type="list" allowBlank="1" sqref="D6:AA18 D20:AA38">
      <formula1>EXP0</formula1>
    </dataValidation>
    <dataValidation type="list" allowBlank="1" sqref="D4:AA5 D19:AA19">
      <formula1>肉子</formula1>
      <formula2>0</formula2>
    </dataValidation>
    <dataValidation type="list" allowBlank="1" showInputMessage="1" sqref="D39:AA40">
      <formula1>肉子</formula1>
    </dataValidation>
    <dataValidation type="list" allowBlank="1" showInputMessage="1" sqref="D41:AA42">
      <formula1>EXP0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94"/>
  <sheetViews>
    <sheetView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625" style="24" customWidth="1"/>
    <col min="2" max="2" width="18.625" style="19" customWidth="1"/>
    <col min="3" max="3" width="6.625" style="25" customWidth="1"/>
    <col min="4" max="4" width="6.625" style="26" customWidth="1"/>
    <col min="5" max="67" width="4.625" style="3" customWidth="1"/>
    <col min="68" max="16384" width="9.00390625" style="3" customWidth="1"/>
  </cols>
  <sheetData>
    <row r="1" spans="1:31" ht="13.5">
      <c r="A1" s="20" t="str">
        <f>'クエスト一覧表'!A2</f>
        <v>クエスト管理表Ver6.07b</v>
      </c>
      <c r="C1"/>
      <c r="D1"/>
      <c r="E1"/>
      <c r="F1"/>
      <c r="G1"/>
      <c r="H1" s="39" t="str">
        <f>'クエスト一覧表'!H2</f>
        <v>アカウント1</v>
      </c>
      <c r="I1" s="39"/>
      <c r="J1" s="39"/>
      <c r="K1" s="39"/>
      <c r="L1" s="39"/>
      <c r="M1" s="39"/>
      <c r="N1" s="39" t="str">
        <f>'クエスト一覧表'!N2</f>
        <v>アカウント2</v>
      </c>
      <c r="O1" s="39"/>
      <c r="P1" s="39"/>
      <c r="Q1" s="39"/>
      <c r="R1" s="39"/>
      <c r="S1" s="39"/>
      <c r="T1" s="39" t="str">
        <f>'クエスト一覧表'!T2</f>
        <v>アカウント3</v>
      </c>
      <c r="U1" s="39"/>
      <c r="V1" s="39"/>
      <c r="W1" s="39"/>
      <c r="X1" s="39"/>
      <c r="Y1" s="39"/>
      <c r="Z1" s="39" t="str">
        <f>'クエスト一覧表'!Z2</f>
        <v>アカウント4</v>
      </c>
      <c r="AA1" s="39"/>
      <c r="AB1" s="39"/>
      <c r="AC1" s="39"/>
      <c r="AD1" s="39"/>
      <c r="AE1" s="39"/>
    </row>
    <row r="2" spans="8:31" ht="13.5">
      <c r="H2" s="3" t="str">
        <f>'クエスト一覧表'!H3</f>
        <v>職</v>
      </c>
      <c r="I2" s="3" t="str">
        <f>'クエスト一覧表'!I3</f>
        <v>職</v>
      </c>
      <c r="J2" s="3" t="str">
        <f>'クエスト一覧表'!J3</f>
        <v>職</v>
      </c>
      <c r="K2" s="3" t="str">
        <f>'クエスト一覧表'!K3</f>
        <v>職</v>
      </c>
      <c r="L2" s="3" t="str">
        <f>'クエスト一覧表'!L3</f>
        <v>職</v>
      </c>
      <c r="M2" s="3" t="str">
        <f>'クエスト一覧表'!M3</f>
        <v>職</v>
      </c>
      <c r="N2" s="3" t="str">
        <f>'クエスト一覧表'!N3</f>
        <v>職</v>
      </c>
      <c r="O2" s="3" t="str">
        <f>'クエスト一覧表'!O3</f>
        <v>職</v>
      </c>
      <c r="P2" s="3" t="str">
        <f>'クエスト一覧表'!P3</f>
        <v>職</v>
      </c>
      <c r="Q2" s="3" t="str">
        <f>'クエスト一覧表'!Q3</f>
        <v>職</v>
      </c>
      <c r="R2" s="3" t="str">
        <f>'クエスト一覧表'!R3</f>
        <v>職</v>
      </c>
      <c r="S2" s="3" t="str">
        <f>'クエスト一覧表'!S3</f>
        <v>職</v>
      </c>
      <c r="T2" s="3" t="str">
        <f>'クエスト一覧表'!T3</f>
        <v>職</v>
      </c>
      <c r="U2" s="3" t="str">
        <f>'クエスト一覧表'!U3</f>
        <v>職</v>
      </c>
      <c r="V2" s="3" t="str">
        <f>'クエスト一覧表'!V3</f>
        <v>職</v>
      </c>
      <c r="W2" s="3" t="str">
        <f>'クエスト一覧表'!W3</f>
        <v>職</v>
      </c>
      <c r="X2" s="3" t="str">
        <f>'クエスト一覧表'!X3</f>
        <v>職</v>
      </c>
      <c r="Y2" s="3" t="str">
        <f>'クエスト一覧表'!Y3</f>
        <v>職</v>
      </c>
      <c r="Z2" s="3" t="str">
        <f>'クエスト一覧表'!Z3</f>
        <v>職</v>
      </c>
      <c r="AA2" s="3" t="str">
        <f>'クエスト一覧表'!AA3</f>
        <v>職</v>
      </c>
      <c r="AB2" s="3" t="str">
        <f>'クエスト一覧表'!AB3</f>
        <v>職</v>
      </c>
      <c r="AC2" s="3" t="str">
        <f>'クエスト一覧表'!AC3</f>
        <v>職</v>
      </c>
      <c r="AD2" s="3" t="str">
        <f>'クエスト一覧表'!AD3</f>
        <v>職</v>
      </c>
      <c r="AE2" s="3" t="str">
        <f>'クエスト一覧表'!AE3</f>
        <v>職</v>
      </c>
    </row>
    <row r="3" spans="3:31" ht="13.5">
      <c r="C3" s="26" t="s">
        <v>250</v>
      </c>
      <c r="D3" s="26" t="s">
        <v>251</v>
      </c>
      <c r="E3" s="3" t="s">
        <v>200</v>
      </c>
      <c r="F3" s="3" t="s">
        <v>730</v>
      </c>
      <c r="G3" s="3" t="s">
        <v>252</v>
      </c>
      <c r="H3" s="3" t="str">
        <f>'クエスト一覧表'!H4</f>
        <v>Lv</v>
      </c>
      <c r="I3" s="3" t="str">
        <f>'クエスト一覧表'!I4</f>
        <v>Lv</v>
      </c>
      <c r="J3" s="3" t="str">
        <f>'クエスト一覧表'!J4</f>
        <v>Lv</v>
      </c>
      <c r="K3" s="3" t="str">
        <f>'クエスト一覧表'!K4</f>
        <v>Lv</v>
      </c>
      <c r="L3" s="3" t="str">
        <f>'クエスト一覧表'!L4</f>
        <v>Lv</v>
      </c>
      <c r="M3" s="3" t="str">
        <f>'クエスト一覧表'!M4</f>
        <v>Lv</v>
      </c>
      <c r="N3" s="3" t="str">
        <f>'クエスト一覧表'!N4</f>
        <v>Lv</v>
      </c>
      <c r="O3" s="3" t="str">
        <f>'クエスト一覧表'!O4</f>
        <v>Lv</v>
      </c>
      <c r="P3" s="3" t="str">
        <f>'クエスト一覧表'!P4</f>
        <v>Lv</v>
      </c>
      <c r="Q3" s="3" t="str">
        <f>'クエスト一覧表'!Q4</f>
        <v>Lv</v>
      </c>
      <c r="R3" s="3" t="str">
        <f>'クエスト一覧表'!R4</f>
        <v>Lv</v>
      </c>
      <c r="S3" s="3" t="str">
        <f>'クエスト一覧表'!S4</f>
        <v>Lv</v>
      </c>
      <c r="T3" s="3" t="str">
        <f>'クエスト一覧表'!T4</f>
        <v>Lv</v>
      </c>
      <c r="U3" s="3" t="str">
        <f>'クエスト一覧表'!U4</f>
        <v>Lv</v>
      </c>
      <c r="V3" s="3" t="str">
        <f>'クエスト一覧表'!V4</f>
        <v>Lv</v>
      </c>
      <c r="W3" s="3" t="str">
        <f>'クエスト一覧表'!W4</f>
        <v>Lv</v>
      </c>
      <c r="X3" s="3" t="str">
        <f>'クエスト一覧表'!X4</f>
        <v>Lv</v>
      </c>
      <c r="Y3" s="3" t="str">
        <f>'クエスト一覧表'!Y4</f>
        <v>Lv</v>
      </c>
      <c r="Z3" s="3" t="str">
        <f>'クエスト一覧表'!Z4</f>
        <v>Lv</v>
      </c>
      <c r="AA3" s="3" t="str">
        <f>'クエスト一覧表'!AA4</f>
        <v>Lv</v>
      </c>
      <c r="AB3" s="3" t="str">
        <f>'クエスト一覧表'!AB4</f>
        <v>Lv</v>
      </c>
      <c r="AC3" s="3" t="str">
        <f>'クエスト一覧表'!AC4</f>
        <v>Lv</v>
      </c>
      <c r="AD3" s="3" t="str">
        <f>'クエスト一覧表'!AD4</f>
        <v>Lv</v>
      </c>
      <c r="AE3" s="3" t="str">
        <f>'クエスト一覧表'!AE4</f>
        <v>Lv</v>
      </c>
    </row>
    <row r="4" spans="1:31" ht="13.5">
      <c r="A4" s="47" t="s">
        <v>253</v>
      </c>
      <c r="B4" s="13" t="str">
        <f>HYPERLINK("http://quest.rowiki.jp/?Academy%2FQuest#AcademyQuest_01_01","気になるあの子1")</f>
        <v>気になるあの子1</v>
      </c>
      <c r="C4" s="26">
        <v>160</v>
      </c>
      <c r="D4" s="26">
        <v>104</v>
      </c>
      <c r="E4" s="3">
        <v>1</v>
      </c>
      <c r="G4" s="3">
        <v>1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  <c r="T4" s="9" t="s">
        <v>15</v>
      </c>
      <c r="U4" s="9" t="s">
        <v>15</v>
      </c>
      <c r="V4" s="9" t="s">
        <v>15</v>
      </c>
      <c r="W4" s="9" t="s">
        <v>15</v>
      </c>
      <c r="X4" s="9" t="s">
        <v>15</v>
      </c>
      <c r="Y4" s="9" t="s">
        <v>15</v>
      </c>
      <c r="Z4" s="9" t="s">
        <v>15</v>
      </c>
      <c r="AA4" s="9" t="s">
        <v>15</v>
      </c>
      <c r="AB4" s="9" t="s">
        <v>15</v>
      </c>
      <c r="AC4" s="9" t="s">
        <v>15</v>
      </c>
      <c r="AD4" s="9" t="s">
        <v>15</v>
      </c>
      <c r="AE4" s="9" t="s">
        <v>15</v>
      </c>
    </row>
    <row r="5" spans="1:31" ht="13.5">
      <c r="A5" s="47"/>
      <c r="B5" s="13" t="str">
        <f>HYPERLINK("http://quest.rowiki.jp/?Academy%2FQuest#AcademyQuest_01_02","気になるあの子2")</f>
        <v>気になるあの子2</v>
      </c>
      <c r="C5" s="26">
        <v>293</v>
      </c>
      <c r="D5" s="26">
        <v>160</v>
      </c>
      <c r="E5" s="3">
        <v>12</v>
      </c>
      <c r="G5" s="3">
        <v>1</v>
      </c>
      <c r="H5" s="9" t="s">
        <v>15</v>
      </c>
      <c r="I5" s="9" t="s">
        <v>15</v>
      </c>
      <c r="J5" s="9" t="s">
        <v>15</v>
      </c>
      <c r="K5" s="9" t="s">
        <v>15</v>
      </c>
      <c r="L5" s="9" t="s">
        <v>15</v>
      </c>
      <c r="M5" s="9" t="s">
        <v>15</v>
      </c>
      <c r="N5" s="9" t="s">
        <v>15</v>
      </c>
      <c r="O5" s="9" t="s">
        <v>15</v>
      </c>
      <c r="P5" s="9" t="s">
        <v>15</v>
      </c>
      <c r="Q5" s="9" t="s">
        <v>15</v>
      </c>
      <c r="R5" s="9" t="s">
        <v>15</v>
      </c>
      <c r="S5" s="9" t="s">
        <v>15</v>
      </c>
      <c r="T5" s="9" t="s">
        <v>15</v>
      </c>
      <c r="U5" s="9" t="s">
        <v>15</v>
      </c>
      <c r="V5" s="9" t="s">
        <v>15</v>
      </c>
      <c r="W5" s="9" t="s">
        <v>15</v>
      </c>
      <c r="X5" s="9" t="s">
        <v>15</v>
      </c>
      <c r="Y5" s="9" t="s">
        <v>15</v>
      </c>
      <c r="Z5" s="9" t="s">
        <v>15</v>
      </c>
      <c r="AA5" s="9" t="s">
        <v>15</v>
      </c>
      <c r="AB5" s="9" t="s">
        <v>15</v>
      </c>
      <c r="AC5" s="9" t="s">
        <v>15</v>
      </c>
      <c r="AD5" s="9" t="s">
        <v>15</v>
      </c>
      <c r="AE5" s="9" t="s">
        <v>15</v>
      </c>
    </row>
    <row r="6" spans="1:31" ht="13.5">
      <c r="A6" s="47"/>
      <c r="B6" s="13" t="str">
        <f>HYPERLINK("http://quest.rowiki.jp/?Academy%2FQuest#AcademyQuest_01_03","気になるあの子3")</f>
        <v>気になるあの子3</v>
      </c>
      <c r="C6" s="26">
        <v>485</v>
      </c>
      <c r="D6" s="26">
        <v>334</v>
      </c>
      <c r="E6" s="3">
        <v>15</v>
      </c>
      <c r="G6" s="3">
        <v>2</v>
      </c>
      <c r="H6" s="9" t="s">
        <v>15</v>
      </c>
      <c r="I6" s="9" t="s">
        <v>15</v>
      </c>
      <c r="J6" s="9" t="s">
        <v>15</v>
      </c>
      <c r="K6" s="9" t="s">
        <v>15</v>
      </c>
      <c r="L6" s="9" t="s">
        <v>15</v>
      </c>
      <c r="M6" s="9" t="s">
        <v>15</v>
      </c>
      <c r="N6" s="9" t="s">
        <v>15</v>
      </c>
      <c r="O6" s="9" t="s">
        <v>15</v>
      </c>
      <c r="P6" s="9" t="s">
        <v>15</v>
      </c>
      <c r="Q6" s="9" t="s">
        <v>15</v>
      </c>
      <c r="R6" s="9" t="s">
        <v>15</v>
      </c>
      <c r="S6" s="9" t="s">
        <v>15</v>
      </c>
      <c r="T6" s="9" t="s">
        <v>15</v>
      </c>
      <c r="U6" s="9" t="s">
        <v>15</v>
      </c>
      <c r="V6" s="9" t="s">
        <v>15</v>
      </c>
      <c r="W6" s="9" t="s">
        <v>15</v>
      </c>
      <c r="X6" s="9" t="s">
        <v>15</v>
      </c>
      <c r="Y6" s="9" t="s">
        <v>15</v>
      </c>
      <c r="Z6" s="9" t="s">
        <v>15</v>
      </c>
      <c r="AA6" s="9" t="s">
        <v>15</v>
      </c>
      <c r="AB6" s="9" t="s">
        <v>15</v>
      </c>
      <c r="AC6" s="9" t="s">
        <v>15</v>
      </c>
      <c r="AD6" s="9" t="s">
        <v>15</v>
      </c>
      <c r="AE6" s="9" t="s">
        <v>15</v>
      </c>
    </row>
    <row r="7" spans="1:31" ht="13.5">
      <c r="A7" s="47"/>
      <c r="B7" s="13" t="str">
        <f>HYPERLINK("http://quest.rowiki.jp/?Academy%2FQuest#AcademyQuest_01_04","気になるあの子4")</f>
        <v>気になるあの子4</v>
      </c>
      <c r="C7" s="26">
        <v>710</v>
      </c>
      <c r="D7" s="26">
        <v>608</v>
      </c>
      <c r="E7" s="3">
        <v>18</v>
      </c>
      <c r="G7" s="3">
        <v>2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9" t="s">
        <v>15</v>
      </c>
      <c r="AC7" s="9" t="s">
        <v>15</v>
      </c>
      <c r="AD7" s="9" t="s">
        <v>15</v>
      </c>
      <c r="AE7" s="9" t="s">
        <v>15</v>
      </c>
    </row>
    <row r="8" spans="1:31" ht="13.5">
      <c r="A8" s="47"/>
      <c r="B8" s="13" t="str">
        <f>HYPERLINK("http://quest.rowiki.jp/?Academy%2FQuest#AcademyQuest_01_05","気になるあの子5")</f>
        <v>気になるあの子5</v>
      </c>
      <c r="C8" s="26">
        <v>995</v>
      </c>
      <c r="D8" s="26">
        <v>1252</v>
      </c>
      <c r="E8" s="3">
        <v>21</v>
      </c>
      <c r="G8" s="3">
        <v>3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9" t="s">
        <v>15</v>
      </c>
      <c r="Q8" s="9" t="s">
        <v>15</v>
      </c>
      <c r="R8" s="9" t="s">
        <v>15</v>
      </c>
      <c r="S8" s="9" t="s">
        <v>15</v>
      </c>
      <c r="T8" s="9" t="s">
        <v>15</v>
      </c>
      <c r="U8" s="9" t="s">
        <v>15</v>
      </c>
      <c r="V8" s="9" t="s">
        <v>15</v>
      </c>
      <c r="W8" s="9" t="s">
        <v>15</v>
      </c>
      <c r="X8" s="9" t="s">
        <v>15</v>
      </c>
      <c r="Y8" s="9" t="s">
        <v>15</v>
      </c>
      <c r="Z8" s="9" t="s">
        <v>15</v>
      </c>
      <c r="AA8" s="9" t="s">
        <v>15</v>
      </c>
      <c r="AB8" s="9" t="s">
        <v>15</v>
      </c>
      <c r="AC8" s="9" t="s">
        <v>15</v>
      </c>
      <c r="AD8" s="9" t="s">
        <v>15</v>
      </c>
      <c r="AE8" s="9" t="s">
        <v>15</v>
      </c>
    </row>
    <row r="9" spans="1:31" ht="13.5">
      <c r="A9" s="47"/>
      <c r="B9" s="13" t="str">
        <f>HYPERLINK("http://quest.rowiki.jp/?Academy%2FQuest#AcademyQuest_01_06","気になるあの子6")</f>
        <v>気になるあの子6</v>
      </c>
      <c r="C9" s="26">
        <v>1475</v>
      </c>
      <c r="D9" s="26">
        <v>2294</v>
      </c>
      <c r="E9" s="3">
        <v>24</v>
      </c>
      <c r="G9" s="3">
        <v>3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 t="s">
        <v>15</v>
      </c>
      <c r="P9" s="9" t="s">
        <v>15</v>
      </c>
      <c r="Q9" s="9" t="s">
        <v>15</v>
      </c>
      <c r="R9" s="9" t="s">
        <v>15</v>
      </c>
      <c r="S9" s="9" t="s">
        <v>15</v>
      </c>
      <c r="T9" s="9" t="s">
        <v>15</v>
      </c>
      <c r="U9" s="9" t="s">
        <v>15</v>
      </c>
      <c r="V9" s="9" t="s">
        <v>15</v>
      </c>
      <c r="W9" s="9" t="s">
        <v>15</v>
      </c>
      <c r="X9" s="9" t="s">
        <v>15</v>
      </c>
      <c r="Y9" s="9" t="s">
        <v>15</v>
      </c>
      <c r="Z9" s="9" t="s">
        <v>15</v>
      </c>
      <c r="AA9" s="9" t="s">
        <v>15</v>
      </c>
      <c r="AB9" s="9" t="s">
        <v>15</v>
      </c>
      <c r="AC9" s="9" t="s">
        <v>15</v>
      </c>
      <c r="AD9" s="9" t="s">
        <v>15</v>
      </c>
      <c r="AE9" s="9" t="s">
        <v>15</v>
      </c>
    </row>
    <row r="10" spans="1:31" ht="13.5">
      <c r="A10" s="47"/>
      <c r="B10" s="13" t="str">
        <f>HYPERLINK("http://quest.rowiki.jp/?Academy%2FQuest#AcademyQuest_01_07","気になるあの子7")</f>
        <v>気になるあの子7</v>
      </c>
      <c r="C10" s="26">
        <v>2237</v>
      </c>
      <c r="D10" s="26">
        <v>3711</v>
      </c>
      <c r="E10" s="3">
        <v>27</v>
      </c>
      <c r="G10" s="3">
        <v>4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9" t="s">
        <v>15</v>
      </c>
      <c r="P10" s="9" t="s">
        <v>15</v>
      </c>
      <c r="Q10" s="9" t="s">
        <v>15</v>
      </c>
      <c r="R10" s="9" t="s">
        <v>15</v>
      </c>
      <c r="S10" s="9" t="s">
        <v>15</v>
      </c>
      <c r="T10" s="9" t="s">
        <v>15</v>
      </c>
      <c r="U10" s="9" t="s">
        <v>15</v>
      </c>
      <c r="V10" s="9" t="s">
        <v>15</v>
      </c>
      <c r="W10" s="9" t="s">
        <v>15</v>
      </c>
      <c r="X10" s="9" t="s">
        <v>15</v>
      </c>
      <c r="Y10" s="9" t="s">
        <v>15</v>
      </c>
      <c r="Z10" s="9" t="s">
        <v>15</v>
      </c>
      <c r="AA10" s="9" t="s">
        <v>15</v>
      </c>
      <c r="AB10" s="9" t="s">
        <v>15</v>
      </c>
      <c r="AC10" s="9" t="s">
        <v>15</v>
      </c>
      <c r="AD10" s="9" t="s">
        <v>15</v>
      </c>
      <c r="AE10" s="9" t="s">
        <v>15</v>
      </c>
    </row>
    <row r="11" spans="1:31" ht="13.5">
      <c r="A11" s="47"/>
      <c r="B11" s="13" t="str">
        <f>HYPERLINK("http://quest.rowiki.jp/?Academy%2FQuest#AcademyQuest_01_08","気になるあの子8")</f>
        <v>気になるあの子8</v>
      </c>
      <c r="C11" s="26">
        <v>4587</v>
      </c>
      <c r="D11" s="26">
        <v>7295</v>
      </c>
      <c r="E11" s="3">
        <v>30</v>
      </c>
      <c r="G11" s="3">
        <v>4</v>
      </c>
      <c r="H11" s="9" t="s">
        <v>15</v>
      </c>
      <c r="I11" s="9" t="s">
        <v>15</v>
      </c>
      <c r="J11" s="9" t="s">
        <v>15</v>
      </c>
      <c r="K11" s="9" t="s">
        <v>15</v>
      </c>
      <c r="L11" s="9" t="s">
        <v>15</v>
      </c>
      <c r="M11" s="9" t="s">
        <v>15</v>
      </c>
      <c r="N11" s="9" t="s">
        <v>15</v>
      </c>
      <c r="O11" s="9" t="s">
        <v>15</v>
      </c>
      <c r="P11" s="9" t="s">
        <v>15</v>
      </c>
      <c r="Q11" s="9" t="s">
        <v>15</v>
      </c>
      <c r="R11" s="9" t="s">
        <v>15</v>
      </c>
      <c r="S11" s="9" t="s">
        <v>15</v>
      </c>
      <c r="T11" s="9" t="s">
        <v>15</v>
      </c>
      <c r="U11" s="9" t="s">
        <v>15</v>
      </c>
      <c r="V11" s="9" t="s">
        <v>15</v>
      </c>
      <c r="W11" s="9" t="s">
        <v>15</v>
      </c>
      <c r="X11" s="9" t="s">
        <v>15</v>
      </c>
      <c r="Y11" s="9" t="s">
        <v>15</v>
      </c>
      <c r="Z11" s="9" t="s">
        <v>15</v>
      </c>
      <c r="AA11" s="9" t="s">
        <v>15</v>
      </c>
      <c r="AB11" s="9" t="s">
        <v>15</v>
      </c>
      <c r="AC11" s="9" t="s">
        <v>15</v>
      </c>
      <c r="AD11" s="9" t="s">
        <v>15</v>
      </c>
      <c r="AE11" s="9" t="s">
        <v>15</v>
      </c>
    </row>
    <row r="12" spans="1:31" ht="13.5">
      <c r="A12" s="47"/>
      <c r="B12" s="13" t="str">
        <f>HYPERLINK("http://quest.rowiki.jp/?Academy%2FQuest#AcademyQuest_01_09","気になるあの子9")</f>
        <v>気になるあの子9</v>
      </c>
      <c r="C12" s="26">
        <v>6984</v>
      </c>
      <c r="D12" s="26">
        <v>10471</v>
      </c>
      <c r="E12" s="3">
        <v>33</v>
      </c>
      <c r="G12" s="3">
        <v>5</v>
      </c>
      <c r="H12" s="9" t="s">
        <v>15</v>
      </c>
      <c r="I12" s="9" t="s">
        <v>15</v>
      </c>
      <c r="J12" s="9" t="s">
        <v>15</v>
      </c>
      <c r="K12" s="9" t="s">
        <v>15</v>
      </c>
      <c r="L12" s="9" t="s">
        <v>15</v>
      </c>
      <c r="M12" s="9" t="s">
        <v>15</v>
      </c>
      <c r="N12" s="9" t="s">
        <v>15</v>
      </c>
      <c r="O12" s="9" t="s">
        <v>15</v>
      </c>
      <c r="P12" s="9" t="s">
        <v>15</v>
      </c>
      <c r="Q12" s="9" t="s">
        <v>15</v>
      </c>
      <c r="R12" s="9" t="s">
        <v>15</v>
      </c>
      <c r="S12" s="9" t="s">
        <v>15</v>
      </c>
      <c r="T12" s="9" t="s">
        <v>15</v>
      </c>
      <c r="U12" s="9" t="s">
        <v>15</v>
      </c>
      <c r="V12" s="9" t="s">
        <v>15</v>
      </c>
      <c r="W12" s="9" t="s">
        <v>15</v>
      </c>
      <c r="X12" s="9" t="s">
        <v>15</v>
      </c>
      <c r="Y12" s="9" t="s">
        <v>15</v>
      </c>
      <c r="Z12" s="9" t="s">
        <v>15</v>
      </c>
      <c r="AA12" s="9" t="s">
        <v>15</v>
      </c>
      <c r="AB12" s="9" t="s">
        <v>15</v>
      </c>
      <c r="AC12" s="9" t="s">
        <v>15</v>
      </c>
      <c r="AD12" s="9" t="s">
        <v>15</v>
      </c>
      <c r="AE12" s="9" t="s">
        <v>15</v>
      </c>
    </row>
    <row r="13" spans="2:3" ht="13.5">
      <c r="B13" s="27"/>
      <c r="C13" s="26"/>
    </row>
    <row r="14" spans="1:31" ht="13.5">
      <c r="A14" s="47" t="s">
        <v>254</v>
      </c>
      <c r="B14" s="13" t="str">
        <f>HYPERLINK("http://quest.rowiki.jp/?Academy%2FQuest#AcademyQuest_02_01","奇跡の箱1")</f>
        <v>奇跡の箱1</v>
      </c>
      <c r="C14" s="26">
        <v>193</v>
      </c>
      <c r="D14" s="26">
        <v>121</v>
      </c>
      <c r="E14" s="3">
        <v>1</v>
      </c>
      <c r="G14" s="3">
        <v>1</v>
      </c>
      <c r="H14" s="9" t="s">
        <v>15</v>
      </c>
      <c r="I14" s="9" t="s">
        <v>15</v>
      </c>
      <c r="J14" s="9" t="s">
        <v>15</v>
      </c>
      <c r="K14" s="9" t="s">
        <v>15</v>
      </c>
      <c r="L14" s="9" t="s">
        <v>15</v>
      </c>
      <c r="M14" s="9" t="s">
        <v>15</v>
      </c>
      <c r="N14" s="9" t="s">
        <v>15</v>
      </c>
      <c r="O14" s="9" t="s">
        <v>15</v>
      </c>
      <c r="P14" s="9" t="s">
        <v>15</v>
      </c>
      <c r="Q14" s="9" t="s">
        <v>15</v>
      </c>
      <c r="R14" s="9" t="s">
        <v>15</v>
      </c>
      <c r="S14" s="9" t="s">
        <v>15</v>
      </c>
      <c r="T14" s="9" t="s">
        <v>15</v>
      </c>
      <c r="U14" s="9" t="s">
        <v>15</v>
      </c>
      <c r="V14" s="9" t="s">
        <v>15</v>
      </c>
      <c r="W14" s="9" t="s">
        <v>15</v>
      </c>
      <c r="X14" s="9" t="s">
        <v>15</v>
      </c>
      <c r="Y14" s="9" t="s">
        <v>15</v>
      </c>
      <c r="Z14" s="9" t="s">
        <v>15</v>
      </c>
      <c r="AA14" s="9" t="s">
        <v>15</v>
      </c>
      <c r="AB14" s="9" t="s">
        <v>15</v>
      </c>
      <c r="AC14" s="9" t="s">
        <v>15</v>
      </c>
      <c r="AD14" s="9" t="s">
        <v>15</v>
      </c>
      <c r="AE14" s="9" t="s">
        <v>15</v>
      </c>
    </row>
    <row r="15" spans="1:31" ht="13.5">
      <c r="A15" s="47"/>
      <c r="B15" s="13" t="str">
        <f>HYPERLINK("http://quest.rowiki.jp/?Academy%2FQuest#AcademyQuest_02_02","奇跡の箱2")</f>
        <v>奇跡の箱2</v>
      </c>
      <c r="C15" s="26">
        <v>350</v>
      </c>
      <c r="D15" s="26">
        <v>190</v>
      </c>
      <c r="E15" s="3">
        <v>13</v>
      </c>
      <c r="G15" s="3">
        <v>1</v>
      </c>
      <c r="H15" s="9" t="s">
        <v>15</v>
      </c>
      <c r="I15" s="9" t="s">
        <v>15</v>
      </c>
      <c r="J15" s="9" t="s">
        <v>15</v>
      </c>
      <c r="K15" s="9" t="s">
        <v>15</v>
      </c>
      <c r="L15" s="9" t="s">
        <v>15</v>
      </c>
      <c r="M15" s="9" t="s">
        <v>15</v>
      </c>
      <c r="N15" s="9" t="s">
        <v>15</v>
      </c>
      <c r="O15" s="9" t="s">
        <v>15</v>
      </c>
      <c r="P15" s="9" t="s">
        <v>15</v>
      </c>
      <c r="Q15" s="9" t="s">
        <v>15</v>
      </c>
      <c r="R15" s="9" t="s">
        <v>15</v>
      </c>
      <c r="S15" s="9" t="s">
        <v>15</v>
      </c>
      <c r="T15" s="9" t="s">
        <v>15</v>
      </c>
      <c r="U15" s="9" t="s">
        <v>15</v>
      </c>
      <c r="V15" s="9" t="s">
        <v>15</v>
      </c>
      <c r="W15" s="9" t="s">
        <v>15</v>
      </c>
      <c r="X15" s="9" t="s">
        <v>15</v>
      </c>
      <c r="Y15" s="9" t="s">
        <v>15</v>
      </c>
      <c r="Z15" s="9" t="s">
        <v>15</v>
      </c>
      <c r="AA15" s="9" t="s">
        <v>15</v>
      </c>
      <c r="AB15" s="9" t="s">
        <v>15</v>
      </c>
      <c r="AC15" s="9" t="s">
        <v>15</v>
      </c>
      <c r="AD15" s="9" t="s">
        <v>15</v>
      </c>
      <c r="AE15" s="9" t="s">
        <v>15</v>
      </c>
    </row>
    <row r="16" spans="1:31" ht="13.5">
      <c r="A16" s="47"/>
      <c r="B16" s="13" t="str">
        <f>HYPERLINK("http://quest.rowiki.jp/?Academy%2FQuest#AcademyQuest_02_03","奇跡の箱3")</f>
        <v>奇跡の箱3</v>
      </c>
      <c r="C16" s="26">
        <v>560</v>
      </c>
      <c r="D16" s="26">
        <v>387</v>
      </c>
      <c r="E16" s="3">
        <v>16</v>
      </c>
      <c r="G16" s="3">
        <v>2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9" t="s">
        <v>15</v>
      </c>
      <c r="N16" s="9" t="s">
        <v>15</v>
      </c>
      <c r="O16" s="9" t="s">
        <v>15</v>
      </c>
      <c r="P16" s="9" t="s">
        <v>15</v>
      </c>
      <c r="Q16" s="9" t="s">
        <v>15</v>
      </c>
      <c r="R16" s="9" t="s">
        <v>15</v>
      </c>
      <c r="S16" s="9" t="s">
        <v>15</v>
      </c>
      <c r="T16" s="9" t="s">
        <v>15</v>
      </c>
      <c r="U16" s="9" t="s">
        <v>15</v>
      </c>
      <c r="V16" s="9" t="s">
        <v>15</v>
      </c>
      <c r="W16" s="9" t="s">
        <v>15</v>
      </c>
      <c r="X16" s="9" t="s">
        <v>15</v>
      </c>
      <c r="Y16" s="9" t="s">
        <v>15</v>
      </c>
      <c r="Z16" s="9" t="s">
        <v>15</v>
      </c>
      <c r="AA16" s="9" t="s">
        <v>15</v>
      </c>
      <c r="AB16" s="9" t="s">
        <v>15</v>
      </c>
      <c r="AC16" s="9" t="s">
        <v>15</v>
      </c>
      <c r="AD16" s="9" t="s">
        <v>15</v>
      </c>
      <c r="AE16" s="9" t="s">
        <v>15</v>
      </c>
    </row>
    <row r="17" spans="1:31" ht="13.5">
      <c r="A17" s="47"/>
      <c r="B17" s="13" t="str">
        <f>HYPERLINK("http://quest.rowiki.jp/?Academy%2FQuest#AcademyQuest_02_04","奇跡の箱4")</f>
        <v>奇跡の箱4</v>
      </c>
      <c r="C17" s="26">
        <v>810</v>
      </c>
      <c r="D17" s="26">
        <v>798</v>
      </c>
      <c r="E17" s="3">
        <v>19</v>
      </c>
      <c r="G17" s="3">
        <v>2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9" t="s">
        <v>15</v>
      </c>
      <c r="T17" s="9" t="s">
        <v>15</v>
      </c>
      <c r="U17" s="9" t="s">
        <v>15</v>
      </c>
      <c r="V17" s="9" t="s">
        <v>15</v>
      </c>
      <c r="W17" s="9" t="s">
        <v>15</v>
      </c>
      <c r="X17" s="9" t="s">
        <v>15</v>
      </c>
      <c r="Y17" s="9" t="s">
        <v>15</v>
      </c>
      <c r="Z17" s="9" t="s">
        <v>15</v>
      </c>
      <c r="AA17" s="9" t="s">
        <v>15</v>
      </c>
      <c r="AB17" s="9" t="s">
        <v>15</v>
      </c>
      <c r="AC17" s="9" t="s">
        <v>15</v>
      </c>
      <c r="AD17" s="9" t="s">
        <v>15</v>
      </c>
      <c r="AE17" s="9" t="s">
        <v>15</v>
      </c>
    </row>
    <row r="18" spans="1:31" ht="13.5">
      <c r="A18" s="47"/>
      <c r="B18" s="13" t="str">
        <f>HYPERLINK("http://quest.rowiki.jp/?Academy%2FQuest#AcademyQuest_02_05","奇跡の箱5")</f>
        <v>奇跡の箱5</v>
      </c>
      <c r="C18" s="26">
        <v>1180</v>
      </c>
      <c r="D18" s="26">
        <v>1403</v>
      </c>
      <c r="E18" s="3">
        <v>22</v>
      </c>
      <c r="G18" s="3">
        <v>3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  <c r="P18" s="9" t="s">
        <v>15</v>
      </c>
      <c r="Q18" s="9" t="s">
        <v>15</v>
      </c>
      <c r="R18" s="9" t="s">
        <v>15</v>
      </c>
      <c r="S18" s="9" t="s">
        <v>15</v>
      </c>
      <c r="T18" s="9" t="s">
        <v>15</v>
      </c>
      <c r="U18" s="9" t="s">
        <v>15</v>
      </c>
      <c r="V18" s="9" t="s">
        <v>15</v>
      </c>
      <c r="W18" s="9" t="s">
        <v>15</v>
      </c>
      <c r="X18" s="9" t="s">
        <v>15</v>
      </c>
      <c r="Y18" s="9" t="s">
        <v>15</v>
      </c>
      <c r="Z18" s="9" t="s">
        <v>15</v>
      </c>
      <c r="AA18" s="9" t="s">
        <v>15</v>
      </c>
      <c r="AB18" s="9" t="s">
        <v>15</v>
      </c>
      <c r="AC18" s="9" t="s">
        <v>15</v>
      </c>
      <c r="AD18" s="9" t="s">
        <v>15</v>
      </c>
      <c r="AE18" s="9" t="s">
        <v>15</v>
      </c>
    </row>
    <row r="19" spans="1:31" ht="13.5">
      <c r="A19" s="47"/>
      <c r="B19" s="13" t="str">
        <f>HYPERLINK("http://quest.rowiki.jp/?Academy%2FQuest#AcademyQuest_02_06","奇跡の箱6")</f>
        <v>奇跡の箱6</v>
      </c>
      <c r="C19" s="26">
        <v>1713</v>
      </c>
      <c r="D19" s="26">
        <v>3053</v>
      </c>
      <c r="E19" s="3">
        <v>25</v>
      </c>
      <c r="G19" s="3">
        <v>3</v>
      </c>
      <c r="H19" s="9" t="s">
        <v>15</v>
      </c>
      <c r="I19" s="9" t="s">
        <v>15</v>
      </c>
      <c r="J19" s="9" t="s">
        <v>15</v>
      </c>
      <c r="K19" s="9" t="s">
        <v>15</v>
      </c>
      <c r="L19" s="9" t="s">
        <v>15</v>
      </c>
      <c r="M19" s="9" t="s">
        <v>15</v>
      </c>
      <c r="N19" s="9" t="s">
        <v>15</v>
      </c>
      <c r="O19" s="9" t="s">
        <v>15</v>
      </c>
      <c r="P19" s="9" t="s">
        <v>15</v>
      </c>
      <c r="Q19" s="9" t="s">
        <v>15</v>
      </c>
      <c r="R19" s="9" t="s">
        <v>15</v>
      </c>
      <c r="S19" s="9" t="s">
        <v>15</v>
      </c>
      <c r="T19" s="9" t="s">
        <v>15</v>
      </c>
      <c r="U19" s="9" t="s">
        <v>15</v>
      </c>
      <c r="V19" s="9" t="s">
        <v>15</v>
      </c>
      <c r="W19" s="9" t="s">
        <v>15</v>
      </c>
      <c r="X19" s="9" t="s">
        <v>15</v>
      </c>
      <c r="Y19" s="9" t="s">
        <v>15</v>
      </c>
      <c r="Z19" s="9" t="s">
        <v>15</v>
      </c>
      <c r="AA19" s="9" t="s">
        <v>15</v>
      </c>
      <c r="AB19" s="9" t="s">
        <v>15</v>
      </c>
      <c r="AC19" s="9" t="s">
        <v>15</v>
      </c>
      <c r="AD19" s="9" t="s">
        <v>15</v>
      </c>
      <c r="AE19" s="9" t="s">
        <v>15</v>
      </c>
    </row>
    <row r="20" spans="1:31" ht="13.5">
      <c r="A20" s="47"/>
      <c r="B20" s="13" t="str">
        <f>HYPERLINK("http://quest.rowiki.jp/?Academy%2FQuest#AcademyQuest_02_07","奇跡の箱7")</f>
        <v>奇跡の箱7</v>
      </c>
      <c r="C20" s="26">
        <v>3445</v>
      </c>
      <c r="D20" s="26">
        <v>4639</v>
      </c>
      <c r="E20" s="3">
        <v>28</v>
      </c>
      <c r="G20" s="3">
        <v>4</v>
      </c>
      <c r="H20" s="9" t="s">
        <v>15</v>
      </c>
      <c r="I20" s="9" t="s">
        <v>15</v>
      </c>
      <c r="J20" s="9" t="s">
        <v>15</v>
      </c>
      <c r="K20" s="9" t="s">
        <v>15</v>
      </c>
      <c r="L20" s="9" t="s">
        <v>15</v>
      </c>
      <c r="M20" s="9" t="s">
        <v>15</v>
      </c>
      <c r="N20" s="9" t="s">
        <v>15</v>
      </c>
      <c r="O20" s="9" t="s">
        <v>15</v>
      </c>
      <c r="P20" s="9" t="s">
        <v>15</v>
      </c>
      <c r="Q20" s="9" t="s">
        <v>15</v>
      </c>
      <c r="R20" s="9" t="s">
        <v>15</v>
      </c>
      <c r="S20" s="9" t="s">
        <v>15</v>
      </c>
      <c r="T20" s="9" t="s">
        <v>15</v>
      </c>
      <c r="U20" s="9" t="s">
        <v>15</v>
      </c>
      <c r="V20" s="9" t="s">
        <v>15</v>
      </c>
      <c r="W20" s="9" t="s">
        <v>15</v>
      </c>
      <c r="X20" s="9" t="s">
        <v>15</v>
      </c>
      <c r="Y20" s="9" t="s">
        <v>15</v>
      </c>
      <c r="Z20" s="9" t="s">
        <v>15</v>
      </c>
      <c r="AA20" s="9" t="s">
        <v>15</v>
      </c>
      <c r="AB20" s="9" t="s">
        <v>15</v>
      </c>
      <c r="AC20" s="9" t="s">
        <v>15</v>
      </c>
      <c r="AD20" s="9" t="s">
        <v>15</v>
      </c>
      <c r="AE20" s="9" t="s">
        <v>15</v>
      </c>
    </row>
    <row r="21" spans="1:31" ht="13.5">
      <c r="A21" s="47"/>
      <c r="B21" s="13" t="str">
        <f>HYPERLINK("http://quest.rowiki.jp/?Academy%2FQuest#AcademyQuest_02_08","奇跡の箱8")</f>
        <v>奇跡の箱8</v>
      </c>
      <c r="C21" s="26">
        <v>5213</v>
      </c>
      <c r="D21" s="26">
        <v>7936</v>
      </c>
      <c r="E21" s="3">
        <v>31</v>
      </c>
      <c r="G21" s="3">
        <v>4</v>
      </c>
      <c r="H21" s="9" t="s">
        <v>15</v>
      </c>
      <c r="I21" s="9" t="s">
        <v>15</v>
      </c>
      <c r="J21" s="9" t="s">
        <v>15</v>
      </c>
      <c r="K21" s="9" t="s">
        <v>15</v>
      </c>
      <c r="L21" s="9" t="s">
        <v>15</v>
      </c>
      <c r="M21" s="9" t="s">
        <v>15</v>
      </c>
      <c r="N21" s="9" t="s">
        <v>15</v>
      </c>
      <c r="O21" s="9" t="s">
        <v>15</v>
      </c>
      <c r="P21" s="9" t="s">
        <v>15</v>
      </c>
      <c r="Q21" s="9" t="s">
        <v>15</v>
      </c>
      <c r="R21" s="9" t="s">
        <v>15</v>
      </c>
      <c r="S21" s="9" t="s">
        <v>15</v>
      </c>
      <c r="T21" s="9" t="s">
        <v>15</v>
      </c>
      <c r="U21" s="9" t="s">
        <v>15</v>
      </c>
      <c r="V21" s="9" t="s">
        <v>15</v>
      </c>
      <c r="W21" s="9" t="s">
        <v>15</v>
      </c>
      <c r="X21" s="9" t="s">
        <v>15</v>
      </c>
      <c r="Y21" s="9" t="s">
        <v>15</v>
      </c>
      <c r="Z21" s="9" t="s">
        <v>15</v>
      </c>
      <c r="AA21" s="9" t="s">
        <v>15</v>
      </c>
      <c r="AB21" s="9" t="s">
        <v>15</v>
      </c>
      <c r="AC21" s="9" t="s">
        <v>15</v>
      </c>
      <c r="AD21" s="9" t="s">
        <v>15</v>
      </c>
      <c r="AE21" s="9" t="s">
        <v>15</v>
      </c>
    </row>
    <row r="22" spans="1:31" ht="13.5">
      <c r="A22" s="47"/>
      <c r="B22" s="13" t="str">
        <f>HYPERLINK("http://quest.rowiki.jp/?Academy%2FQuest#AcademyQuest_02_09","奇跡の箱9")</f>
        <v>奇跡の箱9</v>
      </c>
      <c r="C22" s="26">
        <v>7888</v>
      </c>
      <c r="D22" s="26">
        <v>12488</v>
      </c>
      <c r="E22" s="3">
        <v>34</v>
      </c>
      <c r="G22" s="3">
        <v>5</v>
      </c>
      <c r="H22" s="9" t="s">
        <v>15</v>
      </c>
      <c r="I22" s="9" t="s">
        <v>15</v>
      </c>
      <c r="J22" s="9" t="s">
        <v>15</v>
      </c>
      <c r="K22" s="9" t="s">
        <v>15</v>
      </c>
      <c r="L22" s="9" t="s">
        <v>15</v>
      </c>
      <c r="M22" s="9" t="s">
        <v>15</v>
      </c>
      <c r="N22" s="9" t="s">
        <v>15</v>
      </c>
      <c r="O22" s="9" t="s">
        <v>15</v>
      </c>
      <c r="P22" s="9" t="s">
        <v>15</v>
      </c>
      <c r="Q22" s="9" t="s">
        <v>15</v>
      </c>
      <c r="R22" s="9" t="s">
        <v>15</v>
      </c>
      <c r="S22" s="9" t="s">
        <v>15</v>
      </c>
      <c r="T22" s="9" t="s">
        <v>15</v>
      </c>
      <c r="U22" s="9" t="s">
        <v>15</v>
      </c>
      <c r="V22" s="9" t="s">
        <v>15</v>
      </c>
      <c r="W22" s="9" t="s">
        <v>15</v>
      </c>
      <c r="X22" s="9" t="s">
        <v>15</v>
      </c>
      <c r="Y22" s="9" t="s">
        <v>15</v>
      </c>
      <c r="Z22" s="9" t="s">
        <v>15</v>
      </c>
      <c r="AA22" s="9" t="s">
        <v>15</v>
      </c>
      <c r="AB22" s="9" t="s">
        <v>15</v>
      </c>
      <c r="AC22" s="9" t="s">
        <v>15</v>
      </c>
      <c r="AD22" s="9" t="s">
        <v>15</v>
      </c>
      <c r="AE22" s="9" t="s">
        <v>15</v>
      </c>
    </row>
    <row r="23" spans="2:3" ht="13.5">
      <c r="B23" s="27"/>
      <c r="C23" s="26"/>
    </row>
    <row r="24" spans="1:31" ht="27">
      <c r="A24" s="47" t="s">
        <v>255</v>
      </c>
      <c r="B24" s="13" t="str">
        <f>HYPERLINK("http://quest.rowiki.jp/?Academy%2FQuest#AcademyQuest_03_01","お世話になった
あの人に")</f>
        <v>お世話になった
あの人に</v>
      </c>
      <c r="C24" s="26">
        <v>245</v>
      </c>
      <c r="D24" s="26">
        <v>140</v>
      </c>
      <c r="E24" s="3">
        <v>1</v>
      </c>
      <c r="G24" s="3">
        <v>1</v>
      </c>
      <c r="H24" s="9" t="s">
        <v>15</v>
      </c>
      <c r="I24" s="9" t="s">
        <v>15</v>
      </c>
      <c r="J24" s="9" t="s">
        <v>15</v>
      </c>
      <c r="K24" s="9" t="s">
        <v>15</v>
      </c>
      <c r="L24" s="9" t="s">
        <v>15</v>
      </c>
      <c r="M24" s="9" t="s">
        <v>15</v>
      </c>
      <c r="N24" s="9" t="s">
        <v>15</v>
      </c>
      <c r="O24" s="9" t="s">
        <v>15</v>
      </c>
      <c r="P24" s="9" t="s">
        <v>15</v>
      </c>
      <c r="Q24" s="9" t="s">
        <v>15</v>
      </c>
      <c r="R24" s="9" t="s">
        <v>15</v>
      </c>
      <c r="S24" s="9" t="s">
        <v>15</v>
      </c>
      <c r="T24" s="9" t="s">
        <v>15</v>
      </c>
      <c r="U24" s="9" t="s">
        <v>15</v>
      </c>
      <c r="V24" s="9" t="s">
        <v>15</v>
      </c>
      <c r="W24" s="9" t="s">
        <v>15</v>
      </c>
      <c r="X24" s="9" t="s">
        <v>15</v>
      </c>
      <c r="Y24" s="9" t="s">
        <v>15</v>
      </c>
      <c r="Z24" s="9" t="s">
        <v>15</v>
      </c>
      <c r="AA24" s="9" t="s">
        <v>15</v>
      </c>
      <c r="AB24" s="9" t="s">
        <v>15</v>
      </c>
      <c r="AC24" s="9" t="s">
        <v>15</v>
      </c>
      <c r="AD24" s="9" t="s">
        <v>15</v>
      </c>
      <c r="AE24" s="9" t="s">
        <v>15</v>
      </c>
    </row>
    <row r="25" spans="1:31" ht="27">
      <c r="A25" s="47"/>
      <c r="B25" s="13" t="str">
        <f>HYPERLINK("http://quest.rowiki.jp/?Academy%2FQuest#AcademyQuest_03_02","お詫びの品を
届けたい1")</f>
        <v>お詫びの品を
届けたい1</v>
      </c>
      <c r="C25" s="26">
        <v>415</v>
      </c>
      <c r="D25" s="26">
        <v>225</v>
      </c>
      <c r="E25" s="3">
        <v>14</v>
      </c>
      <c r="G25" s="3">
        <v>1</v>
      </c>
      <c r="H25" s="9" t="s">
        <v>15</v>
      </c>
      <c r="I25" s="9" t="s">
        <v>15</v>
      </c>
      <c r="J25" s="9" t="s">
        <v>15</v>
      </c>
      <c r="K25" s="9" t="s">
        <v>15</v>
      </c>
      <c r="L25" s="9" t="s">
        <v>15</v>
      </c>
      <c r="M25" s="9" t="s">
        <v>15</v>
      </c>
      <c r="N25" s="9" t="s">
        <v>15</v>
      </c>
      <c r="O25" s="9" t="s">
        <v>15</v>
      </c>
      <c r="P25" s="9" t="s">
        <v>15</v>
      </c>
      <c r="Q25" s="9" t="s">
        <v>15</v>
      </c>
      <c r="R25" s="9" t="s">
        <v>15</v>
      </c>
      <c r="S25" s="9" t="s">
        <v>15</v>
      </c>
      <c r="T25" s="9" t="s">
        <v>15</v>
      </c>
      <c r="U25" s="9" t="s">
        <v>15</v>
      </c>
      <c r="V25" s="9" t="s">
        <v>15</v>
      </c>
      <c r="W25" s="9" t="s">
        <v>15</v>
      </c>
      <c r="X25" s="9" t="s">
        <v>15</v>
      </c>
      <c r="Y25" s="9" t="s">
        <v>15</v>
      </c>
      <c r="Z25" s="9" t="s">
        <v>15</v>
      </c>
      <c r="AA25" s="9" t="s">
        <v>15</v>
      </c>
      <c r="AB25" s="9" t="s">
        <v>15</v>
      </c>
      <c r="AC25" s="9" t="s">
        <v>15</v>
      </c>
      <c r="AD25" s="9" t="s">
        <v>15</v>
      </c>
      <c r="AE25" s="9" t="s">
        <v>15</v>
      </c>
    </row>
    <row r="26" spans="1:31" ht="13.5">
      <c r="A26" s="47"/>
      <c r="B26" s="13" t="str">
        <f>HYPERLINK("http://quest.rowiki.jp/?Academy%2FQuest#AcademyQuest_03_03","お菓子の材料集め1")</f>
        <v>お菓子の材料集め1</v>
      </c>
      <c r="C26" s="26">
        <v>630</v>
      </c>
      <c r="D26" s="26">
        <v>445</v>
      </c>
      <c r="E26" s="3">
        <v>17</v>
      </c>
      <c r="G26" s="3">
        <v>2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9" t="s">
        <v>15</v>
      </c>
      <c r="O26" s="9" t="s">
        <v>15</v>
      </c>
      <c r="P26" s="9" t="s">
        <v>15</v>
      </c>
      <c r="Q26" s="9" t="s">
        <v>15</v>
      </c>
      <c r="R26" s="9" t="s">
        <v>15</v>
      </c>
      <c r="S26" s="9" t="s">
        <v>15</v>
      </c>
      <c r="T26" s="9" t="s">
        <v>15</v>
      </c>
      <c r="U26" s="9" t="s">
        <v>15</v>
      </c>
      <c r="V26" s="9" t="s">
        <v>15</v>
      </c>
      <c r="W26" s="9" t="s">
        <v>15</v>
      </c>
      <c r="X26" s="9" t="s">
        <v>15</v>
      </c>
      <c r="Y26" s="9" t="s">
        <v>15</v>
      </c>
      <c r="Z26" s="9" t="s">
        <v>15</v>
      </c>
      <c r="AA26" s="9" t="s">
        <v>15</v>
      </c>
      <c r="AB26" s="9" t="s">
        <v>15</v>
      </c>
      <c r="AC26" s="9" t="s">
        <v>15</v>
      </c>
      <c r="AD26" s="9" t="s">
        <v>15</v>
      </c>
      <c r="AE26" s="9" t="s">
        <v>15</v>
      </c>
    </row>
    <row r="27" spans="1:31" ht="13.5">
      <c r="A27" s="47"/>
      <c r="B27" s="13" t="str">
        <f>HYPERLINK("http://quest.rowiki.jp/?Academy%2FQuest#AcademyQuest_03_04","お菓子の材料集め2")</f>
        <v>お菓子の材料集め2</v>
      </c>
      <c r="C27" s="26">
        <v>930</v>
      </c>
      <c r="D27" s="26">
        <v>1114</v>
      </c>
      <c r="E27" s="3">
        <v>20</v>
      </c>
      <c r="G27" s="3">
        <v>2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9" t="s">
        <v>15</v>
      </c>
      <c r="O27" s="9" t="s">
        <v>15</v>
      </c>
      <c r="P27" s="9" t="s">
        <v>15</v>
      </c>
      <c r="Q27" s="9" t="s">
        <v>15</v>
      </c>
      <c r="R27" s="9" t="s">
        <v>15</v>
      </c>
      <c r="S27" s="9" t="s">
        <v>15</v>
      </c>
      <c r="T27" s="9" t="s">
        <v>15</v>
      </c>
      <c r="U27" s="9" t="s">
        <v>15</v>
      </c>
      <c r="V27" s="9" t="s">
        <v>15</v>
      </c>
      <c r="W27" s="9" t="s">
        <v>15</v>
      </c>
      <c r="X27" s="9" t="s">
        <v>15</v>
      </c>
      <c r="Y27" s="9" t="s">
        <v>15</v>
      </c>
      <c r="Z27" s="9" t="s">
        <v>15</v>
      </c>
      <c r="AA27" s="9" t="s">
        <v>15</v>
      </c>
      <c r="AB27" s="9" t="s">
        <v>15</v>
      </c>
      <c r="AC27" s="9" t="s">
        <v>15</v>
      </c>
      <c r="AD27" s="9" t="s">
        <v>15</v>
      </c>
      <c r="AE27" s="9" t="s">
        <v>15</v>
      </c>
    </row>
    <row r="28" spans="1:31" ht="13.5">
      <c r="A28" s="47"/>
      <c r="B28" s="13" t="str">
        <f>HYPERLINK("http://quest.rowiki.jp/?Academy%2FQuest#AcademyQuest_03_05","お菓子の材料集め3")</f>
        <v>お菓子の材料集め3</v>
      </c>
      <c r="C28" s="26">
        <v>1252</v>
      </c>
      <c r="D28" s="26">
        <v>1822</v>
      </c>
      <c r="E28" s="3">
        <v>23</v>
      </c>
      <c r="G28" s="3">
        <v>3</v>
      </c>
      <c r="H28" s="9" t="s">
        <v>15</v>
      </c>
      <c r="I28" s="9" t="s">
        <v>15</v>
      </c>
      <c r="J28" s="9" t="s">
        <v>15</v>
      </c>
      <c r="K28" s="9" t="s">
        <v>15</v>
      </c>
      <c r="L28" s="9" t="s">
        <v>15</v>
      </c>
      <c r="M28" s="9" t="s">
        <v>15</v>
      </c>
      <c r="N28" s="9" t="s">
        <v>15</v>
      </c>
      <c r="O28" s="9" t="s">
        <v>15</v>
      </c>
      <c r="P28" s="9" t="s">
        <v>15</v>
      </c>
      <c r="Q28" s="9" t="s">
        <v>15</v>
      </c>
      <c r="R28" s="9" t="s">
        <v>15</v>
      </c>
      <c r="S28" s="9" t="s">
        <v>15</v>
      </c>
      <c r="T28" s="9" t="s">
        <v>15</v>
      </c>
      <c r="U28" s="9" t="s">
        <v>15</v>
      </c>
      <c r="V28" s="9" t="s">
        <v>15</v>
      </c>
      <c r="W28" s="9" t="s">
        <v>15</v>
      </c>
      <c r="X28" s="9" t="s">
        <v>15</v>
      </c>
      <c r="Y28" s="9" t="s">
        <v>15</v>
      </c>
      <c r="Z28" s="9" t="s">
        <v>15</v>
      </c>
      <c r="AA28" s="9" t="s">
        <v>15</v>
      </c>
      <c r="AB28" s="9" t="s">
        <v>15</v>
      </c>
      <c r="AC28" s="9" t="s">
        <v>15</v>
      </c>
      <c r="AD28" s="9" t="s">
        <v>15</v>
      </c>
      <c r="AE28" s="9" t="s">
        <v>15</v>
      </c>
    </row>
    <row r="29" spans="1:31" ht="13.5">
      <c r="A29" s="47"/>
      <c r="B29" s="13" t="str">
        <f>HYPERLINK("http://quest.rowiki.jp/?Academy%2FQuest#AcademyQuest_03_06","お菓子の材料集め4")</f>
        <v>お菓子の材料集め4</v>
      </c>
      <c r="C29" s="26">
        <v>1967</v>
      </c>
      <c r="D29" s="26">
        <v>3375</v>
      </c>
      <c r="E29" s="3">
        <v>26</v>
      </c>
      <c r="G29" s="3">
        <v>3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9" t="s">
        <v>15</v>
      </c>
      <c r="N29" s="9" t="s">
        <v>15</v>
      </c>
      <c r="O29" s="9" t="s">
        <v>15</v>
      </c>
      <c r="P29" s="9" t="s">
        <v>15</v>
      </c>
      <c r="Q29" s="9" t="s">
        <v>15</v>
      </c>
      <c r="R29" s="9" t="s">
        <v>15</v>
      </c>
      <c r="S29" s="9" t="s">
        <v>15</v>
      </c>
      <c r="T29" s="9" t="s">
        <v>15</v>
      </c>
      <c r="U29" s="9" t="s">
        <v>15</v>
      </c>
      <c r="V29" s="9" t="s">
        <v>15</v>
      </c>
      <c r="W29" s="9" t="s">
        <v>15</v>
      </c>
      <c r="X29" s="9" t="s">
        <v>15</v>
      </c>
      <c r="Y29" s="9" t="s">
        <v>15</v>
      </c>
      <c r="Z29" s="9" t="s">
        <v>15</v>
      </c>
      <c r="AA29" s="9" t="s">
        <v>15</v>
      </c>
      <c r="AB29" s="9" t="s">
        <v>15</v>
      </c>
      <c r="AC29" s="9" t="s">
        <v>15</v>
      </c>
      <c r="AD29" s="9" t="s">
        <v>15</v>
      </c>
      <c r="AE29" s="9" t="s">
        <v>15</v>
      </c>
    </row>
    <row r="30" spans="1:31" ht="13.5">
      <c r="A30" s="47"/>
      <c r="B30" s="13" t="str">
        <f>HYPERLINK("http://quest.rowiki.jp/?Academy%2FQuest#AcademyQuest_03_07","お菓子の材料集め5")</f>
        <v>お菓子の材料集め5</v>
      </c>
      <c r="C30" s="26">
        <v>3997</v>
      </c>
      <c r="D30" s="26">
        <v>5663</v>
      </c>
      <c r="E30" s="3">
        <v>29</v>
      </c>
      <c r="G30" s="3">
        <v>4</v>
      </c>
      <c r="H30" s="9" t="s">
        <v>15</v>
      </c>
      <c r="I30" s="9" t="s">
        <v>15</v>
      </c>
      <c r="J30" s="9" t="s">
        <v>15</v>
      </c>
      <c r="K30" s="9" t="s">
        <v>15</v>
      </c>
      <c r="L30" s="9" t="s">
        <v>15</v>
      </c>
      <c r="M30" s="9" t="s">
        <v>15</v>
      </c>
      <c r="N30" s="9" t="s">
        <v>15</v>
      </c>
      <c r="O30" s="9" t="s">
        <v>15</v>
      </c>
      <c r="P30" s="9" t="s">
        <v>15</v>
      </c>
      <c r="Q30" s="9" t="s">
        <v>15</v>
      </c>
      <c r="R30" s="9" t="s">
        <v>15</v>
      </c>
      <c r="S30" s="9" t="s">
        <v>15</v>
      </c>
      <c r="T30" s="9" t="s">
        <v>15</v>
      </c>
      <c r="U30" s="9" t="s">
        <v>15</v>
      </c>
      <c r="V30" s="9" t="s">
        <v>15</v>
      </c>
      <c r="W30" s="9" t="s">
        <v>15</v>
      </c>
      <c r="X30" s="9" t="s">
        <v>15</v>
      </c>
      <c r="Y30" s="9" t="s">
        <v>15</v>
      </c>
      <c r="Z30" s="9" t="s">
        <v>15</v>
      </c>
      <c r="AA30" s="9" t="s">
        <v>15</v>
      </c>
      <c r="AB30" s="9" t="s">
        <v>15</v>
      </c>
      <c r="AC30" s="9" t="s">
        <v>15</v>
      </c>
      <c r="AD30" s="9" t="s">
        <v>15</v>
      </c>
      <c r="AE30" s="9" t="s">
        <v>15</v>
      </c>
    </row>
    <row r="31" spans="1:31" ht="13.5">
      <c r="A31" s="47"/>
      <c r="B31" s="13" t="str">
        <f>HYPERLINK("http://quest.rowiki.jp/?Academy%2FQuest#AcademyQuest_03_08","お菓子お届け")</f>
        <v>お菓子お届け</v>
      </c>
      <c r="C31" s="26">
        <v>5874</v>
      </c>
      <c r="D31" s="26">
        <v>8599</v>
      </c>
      <c r="E31" s="3">
        <v>32</v>
      </c>
      <c r="G31" s="3">
        <v>4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9" t="s">
        <v>15</v>
      </c>
      <c r="Q31" s="9" t="s">
        <v>15</v>
      </c>
      <c r="R31" s="9" t="s">
        <v>15</v>
      </c>
      <c r="S31" s="9" t="s">
        <v>15</v>
      </c>
      <c r="T31" s="9" t="s">
        <v>15</v>
      </c>
      <c r="U31" s="9" t="s">
        <v>15</v>
      </c>
      <c r="V31" s="9" t="s">
        <v>15</v>
      </c>
      <c r="W31" s="9" t="s">
        <v>15</v>
      </c>
      <c r="X31" s="9" t="s">
        <v>15</v>
      </c>
      <c r="Y31" s="9" t="s">
        <v>15</v>
      </c>
      <c r="Z31" s="9" t="s">
        <v>15</v>
      </c>
      <c r="AA31" s="9" t="s">
        <v>15</v>
      </c>
      <c r="AB31" s="9" t="s">
        <v>15</v>
      </c>
      <c r="AC31" s="9" t="s">
        <v>15</v>
      </c>
      <c r="AD31" s="9" t="s">
        <v>15</v>
      </c>
      <c r="AE31" s="9" t="s">
        <v>15</v>
      </c>
    </row>
    <row r="32" spans="1:31" ht="27">
      <c r="A32" s="47"/>
      <c r="B32" s="13" t="str">
        <f>HYPERLINK("http://quest.rowiki.jp/?Academy%2FQuest#AcademyQuest_03_09","お詫びの品を
届けたい2")</f>
        <v>お詫びの品を
届けたい2</v>
      </c>
      <c r="C32" s="26">
        <v>8839</v>
      </c>
      <c r="D32" s="26">
        <v>15614</v>
      </c>
      <c r="E32" s="3">
        <v>35</v>
      </c>
      <c r="G32" s="3">
        <v>5</v>
      </c>
      <c r="H32" s="9" t="s">
        <v>15</v>
      </c>
      <c r="I32" s="9" t="s">
        <v>15</v>
      </c>
      <c r="J32" s="9" t="s">
        <v>15</v>
      </c>
      <c r="K32" s="9" t="s">
        <v>15</v>
      </c>
      <c r="L32" s="9" t="s">
        <v>15</v>
      </c>
      <c r="M32" s="9" t="s">
        <v>15</v>
      </c>
      <c r="N32" s="9" t="s">
        <v>15</v>
      </c>
      <c r="O32" s="9" t="s">
        <v>15</v>
      </c>
      <c r="P32" s="9" t="s">
        <v>15</v>
      </c>
      <c r="Q32" s="9" t="s">
        <v>15</v>
      </c>
      <c r="R32" s="9" t="s">
        <v>15</v>
      </c>
      <c r="S32" s="9" t="s">
        <v>15</v>
      </c>
      <c r="T32" s="9" t="s">
        <v>15</v>
      </c>
      <c r="U32" s="9" t="s">
        <v>15</v>
      </c>
      <c r="V32" s="9" t="s">
        <v>15</v>
      </c>
      <c r="W32" s="9" t="s">
        <v>15</v>
      </c>
      <c r="X32" s="9" t="s">
        <v>15</v>
      </c>
      <c r="Y32" s="9" t="s">
        <v>15</v>
      </c>
      <c r="Z32" s="9" t="s">
        <v>15</v>
      </c>
      <c r="AA32" s="9" t="s">
        <v>15</v>
      </c>
      <c r="AB32" s="9" t="s">
        <v>15</v>
      </c>
      <c r="AC32" s="9" t="s">
        <v>15</v>
      </c>
      <c r="AD32" s="9" t="s">
        <v>15</v>
      </c>
      <c r="AE32" s="9" t="s">
        <v>15</v>
      </c>
    </row>
    <row r="33" spans="2:3" ht="13.5">
      <c r="B33" s="27"/>
      <c r="C33" s="26"/>
    </row>
    <row r="34" spans="1:31" ht="13.5">
      <c r="A34" s="47" t="s">
        <v>256</v>
      </c>
      <c r="B34" s="13" t="str">
        <f>HYPERLINK("http://quest.rowiki.jp/?Academy%2FQuest#AcademyQuest_04_01","実験のお手伝い1")</f>
        <v>実験のお手伝い1</v>
      </c>
      <c r="C34" s="26">
        <v>245</v>
      </c>
      <c r="D34" s="26">
        <v>140</v>
      </c>
      <c r="E34" s="3">
        <v>1</v>
      </c>
      <c r="G34" s="3">
        <v>1</v>
      </c>
      <c r="H34" s="9" t="s">
        <v>15</v>
      </c>
      <c r="I34" s="9" t="s">
        <v>15</v>
      </c>
      <c r="J34" s="9" t="s">
        <v>15</v>
      </c>
      <c r="K34" s="9" t="s">
        <v>15</v>
      </c>
      <c r="L34" s="9" t="s">
        <v>15</v>
      </c>
      <c r="M34" s="9" t="s">
        <v>15</v>
      </c>
      <c r="N34" s="9" t="s">
        <v>15</v>
      </c>
      <c r="O34" s="9" t="s">
        <v>15</v>
      </c>
      <c r="P34" s="9" t="s">
        <v>15</v>
      </c>
      <c r="Q34" s="9" t="s">
        <v>15</v>
      </c>
      <c r="R34" s="9" t="s">
        <v>15</v>
      </c>
      <c r="S34" s="9" t="s">
        <v>15</v>
      </c>
      <c r="T34" s="9" t="s">
        <v>15</v>
      </c>
      <c r="U34" s="9" t="s">
        <v>15</v>
      </c>
      <c r="V34" s="9" t="s">
        <v>15</v>
      </c>
      <c r="W34" s="9" t="s">
        <v>15</v>
      </c>
      <c r="X34" s="9" t="s">
        <v>15</v>
      </c>
      <c r="Y34" s="9" t="s">
        <v>15</v>
      </c>
      <c r="Z34" s="9" t="s">
        <v>15</v>
      </c>
      <c r="AA34" s="9" t="s">
        <v>15</v>
      </c>
      <c r="AB34" s="9" t="s">
        <v>15</v>
      </c>
      <c r="AC34" s="9" t="s">
        <v>15</v>
      </c>
      <c r="AD34" s="9" t="s">
        <v>15</v>
      </c>
      <c r="AE34" s="9" t="s">
        <v>15</v>
      </c>
    </row>
    <row r="35" spans="1:31" ht="13.5">
      <c r="A35" s="47"/>
      <c r="B35" s="13" t="str">
        <f>HYPERLINK("http://quest.rowiki.jp/?Academy%2FQuest#AcademyQuest_04_02","ダンジョン救出1")</f>
        <v>ダンジョン救出1</v>
      </c>
      <c r="C35" s="26">
        <v>415</v>
      </c>
      <c r="D35" s="26">
        <v>225</v>
      </c>
      <c r="E35" s="3">
        <v>14</v>
      </c>
      <c r="G35" s="3">
        <v>1</v>
      </c>
      <c r="H35" s="9" t="s">
        <v>15</v>
      </c>
      <c r="I35" s="9" t="s">
        <v>15</v>
      </c>
      <c r="J35" s="9" t="s">
        <v>15</v>
      </c>
      <c r="K35" s="9" t="s">
        <v>15</v>
      </c>
      <c r="L35" s="9" t="s">
        <v>15</v>
      </c>
      <c r="M35" s="9" t="s">
        <v>15</v>
      </c>
      <c r="N35" s="9" t="s">
        <v>15</v>
      </c>
      <c r="O35" s="9" t="s">
        <v>15</v>
      </c>
      <c r="P35" s="9" t="s">
        <v>15</v>
      </c>
      <c r="Q35" s="9" t="s">
        <v>15</v>
      </c>
      <c r="R35" s="9" t="s">
        <v>15</v>
      </c>
      <c r="S35" s="9" t="s">
        <v>15</v>
      </c>
      <c r="T35" s="9" t="s">
        <v>15</v>
      </c>
      <c r="U35" s="9" t="s">
        <v>15</v>
      </c>
      <c r="V35" s="9" t="s">
        <v>15</v>
      </c>
      <c r="W35" s="9" t="s">
        <v>15</v>
      </c>
      <c r="X35" s="9" t="s">
        <v>15</v>
      </c>
      <c r="Y35" s="9" t="s">
        <v>15</v>
      </c>
      <c r="Z35" s="9" t="s">
        <v>15</v>
      </c>
      <c r="AA35" s="9" t="s">
        <v>15</v>
      </c>
      <c r="AB35" s="9" t="s">
        <v>15</v>
      </c>
      <c r="AC35" s="9" t="s">
        <v>15</v>
      </c>
      <c r="AD35" s="9" t="s">
        <v>15</v>
      </c>
      <c r="AE35" s="9" t="s">
        <v>15</v>
      </c>
    </row>
    <row r="36" spans="1:31" ht="13.5">
      <c r="A36" s="47"/>
      <c r="B36" s="13" t="str">
        <f>HYPERLINK("http://quest.rowiki.jp/?Academy%2FQuest#AcademyQuest_04_03","実験のお手伝い2")</f>
        <v>実験のお手伝い2</v>
      </c>
      <c r="C36" s="26">
        <v>630</v>
      </c>
      <c r="D36" s="26">
        <v>445</v>
      </c>
      <c r="E36" s="3">
        <v>17</v>
      </c>
      <c r="G36" s="3">
        <v>2</v>
      </c>
      <c r="H36" s="9" t="s">
        <v>15</v>
      </c>
      <c r="I36" s="9" t="s">
        <v>15</v>
      </c>
      <c r="J36" s="9" t="s">
        <v>15</v>
      </c>
      <c r="K36" s="9" t="s">
        <v>15</v>
      </c>
      <c r="L36" s="9" t="s">
        <v>15</v>
      </c>
      <c r="M36" s="9" t="s">
        <v>15</v>
      </c>
      <c r="N36" s="9" t="s">
        <v>15</v>
      </c>
      <c r="O36" s="9" t="s">
        <v>15</v>
      </c>
      <c r="P36" s="9" t="s">
        <v>15</v>
      </c>
      <c r="Q36" s="9" t="s">
        <v>15</v>
      </c>
      <c r="R36" s="9" t="s">
        <v>15</v>
      </c>
      <c r="S36" s="9" t="s">
        <v>15</v>
      </c>
      <c r="T36" s="9" t="s">
        <v>15</v>
      </c>
      <c r="U36" s="9" t="s">
        <v>15</v>
      </c>
      <c r="V36" s="9" t="s">
        <v>15</v>
      </c>
      <c r="W36" s="9" t="s">
        <v>15</v>
      </c>
      <c r="X36" s="9" t="s">
        <v>15</v>
      </c>
      <c r="Y36" s="9" t="s">
        <v>15</v>
      </c>
      <c r="Z36" s="9" t="s">
        <v>15</v>
      </c>
      <c r="AA36" s="9" t="s">
        <v>15</v>
      </c>
      <c r="AB36" s="9" t="s">
        <v>15</v>
      </c>
      <c r="AC36" s="9" t="s">
        <v>15</v>
      </c>
      <c r="AD36" s="9" t="s">
        <v>15</v>
      </c>
      <c r="AE36" s="9" t="s">
        <v>15</v>
      </c>
    </row>
    <row r="37" spans="1:31" ht="13.5">
      <c r="A37" s="47"/>
      <c r="B37" s="13" t="str">
        <f>HYPERLINK("http://quest.rowiki.jp/?Academy%2FQuest#AcademyQuest_04_04","ダンジョン救出2")</f>
        <v>ダンジョン救出2</v>
      </c>
      <c r="C37" s="26">
        <v>930</v>
      </c>
      <c r="D37" s="26">
        <v>1114</v>
      </c>
      <c r="E37" s="3">
        <v>20</v>
      </c>
      <c r="G37" s="3">
        <v>2</v>
      </c>
      <c r="H37" s="9" t="s">
        <v>15</v>
      </c>
      <c r="I37" s="9" t="s">
        <v>15</v>
      </c>
      <c r="J37" s="9" t="s">
        <v>15</v>
      </c>
      <c r="K37" s="9" t="s">
        <v>15</v>
      </c>
      <c r="L37" s="9" t="s">
        <v>15</v>
      </c>
      <c r="M37" s="9" t="s">
        <v>15</v>
      </c>
      <c r="N37" s="9" t="s">
        <v>15</v>
      </c>
      <c r="O37" s="9" t="s">
        <v>15</v>
      </c>
      <c r="P37" s="9" t="s">
        <v>15</v>
      </c>
      <c r="Q37" s="9" t="s">
        <v>15</v>
      </c>
      <c r="R37" s="9" t="s">
        <v>15</v>
      </c>
      <c r="S37" s="9" t="s">
        <v>15</v>
      </c>
      <c r="T37" s="9" t="s">
        <v>15</v>
      </c>
      <c r="U37" s="9" t="s">
        <v>15</v>
      </c>
      <c r="V37" s="9" t="s">
        <v>15</v>
      </c>
      <c r="W37" s="9" t="s">
        <v>15</v>
      </c>
      <c r="X37" s="9" t="s">
        <v>15</v>
      </c>
      <c r="Y37" s="9" t="s">
        <v>15</v>
      </c>
      <c r="Z37" s="9" t="s">
        <v>15</v>
      </c>
      <c r="AA37" s="9" t="s">
        <v>15</v>
      </c>
      <c r="AB37" s="9" t="s">
        <v>15</v>
      </c>
      <c r="AC37" s="9" t="s">
        <v>15</v>
      </c>
      <c r="AD37" s="9" t="s">
        <v>15</v>
      </c>
      <c r="AE37" s="9" t="s">
        <v>15</v>
      </c>
    </row>
    <row r="38" spans="1:31" ht="13.5">
      <c r="A38" s="47"/>
      <c r="B38" s="13" t="str">
        <f>HYPERLINK("http://quest.rowiki.jp/?Academy%2FQuest#AcademyQuest_04_05","実験のお手伝い3")</f>
        <v>実験のお手伝い3</v>
      </c>
      <c r="C38" s="26">
        <v>1252</v>
      </c>
      <c r="D38" s="26">
        <v>1822</v>
      </c>
      <c r="E38" s="3">
        <v>23</v>
      </c>
      <c r="G38" s="3">
        <v>3</v>
      </c>
      <c r="H38" s="9" t="s">
        <v>15</v>
      </c>
      <c r="I38" s="9" t="s">
        <v>15</v>
      </c>
      <c r="J38" s="9" t="s">
        <v>15</v>
      </c>
      <c r="K38" s="9" t="s">
        <v>15</v>
      </c>
      <c r="L38" s="9" t="s">
        <v>15</v>
      </c>
      <c r="M38" s="9" t="s">
        <v>15</v>
      </c>
      <c r="N38" s="9" t="s">
        <v>15</v>
      </c>
      <c r="O38" s="9" t="s">
        <v>15</v>
      </c>
      <c r="P38" s="9" t="s">
        <v>15</v>
      </c>
      <c r="Q38" s="9" t="s">
        <v>15</v>
      </c>
      <c r="R38" s="9" t="s">
        <v>15</v>
      </c>
      <c r="S38" s="9" t="s">
        <v>15</v>
      </c>
      <c r="T38" s="9" t="s">
        <v>15</v>
      </c>
      <c r="U38" s="9" t="s">
        <v>15</v>
      </c>
      <c r="V38" s="9" t="s">
        <v>15</v>
      </c>
      <c r="W38" s="9" t="s">
        <v>15</v>
      </c>
      <c r="X38" s="9" t="s">
        <v>15</v>
      </c>
      <c r="Y38" s="9" t="s">
        <v>15</v>
      </c>
      <c r="Z38" s="9" t="s">
        <v>15</v>
      </c>
      <c r="AA38" s="9" t="s">
        <v>15</v>
      </c>
      <c r="AB38" s="9" t="s">
        <v>15</v>
      </c>
      <c r="AC38" s="9" t="s">
        <v>15</v>
      </c>
      <c r="AD38" s="9" t="s">
        <v>15</v>
      </c>
      <c r="AE38" s="9" t="s">
        <v>15</v>
      </c>
    </row>
    <row r="39" spans="1:31" ht="13.5">
      <c r="A39" s="47"/>
      <c r="B39" s="13" t="str">
        <f>HYPERLINK("http://quest.rowiki.jp/?Academy%2FQuest#AcademyQuest_04_06","ダンジョン救出3")</f>
        <v>ダンジョン救出3</v>
      </c>
      <c r="C39" s="26">
        <v>1967</v>
      </c>
      <c r="D39" s="26">
        <v>3375</v>
      </c>
      <c r="E39" s="3">
        <v>26</v>
      </c>
      <c r="G39" s="3">
        <v>3</v>
      </c>
      <c r="H39" s="9" t="s">
        <v>15</v>
      </c>
      <c r="I39" s="9" t="s">
        <v>15</v>
      </c>
      <c r="J39" s="9" t="s">
        <v>15</v>
      </c>
      <c r="K39" s="9" t="s">
        <v>15</v>
      </c>
      <c r="L39" s="9" t="s">
        <v>15</v>
      </c>
      <c r="M39" s="9" t="s">
        <v>15</v>
      </c>
      <c r="N39" s="9" t="s">
        <v>15</v>
      </c>
      <c r="O39" s="9" t="s">
        <v>15</v>
      </c>
      <c r="P39" s="9" t="s">
        <v>15</v>
      </c>
      <c r="Q39" s="9" t="s">
        <v>15</v>
      </c>
      <c r="R39" s="9" t="s">
        <v>15</v>
      </c>
      <c r="S39" s="9" t="s">
        <v>15</v>
      </c>
      <c r="T39" s="9" t="s">
        <v>15</v>
      </c>
      <c r="U39" s="9" t="s">
        <v>15</v>
      </c>
      <c r="V39" s="9" t="s">
        <v>15</v>
      </c>
      <c r="W39" s="9" t="s">
        <v>15</v>
      </c>
      <c r="X39" s="9" t="s">
        <v>15</v>
      </c>
      <c r="Y39" s="9" t="s">
        <v>15</v>
      </c>
      <c r="Z39" s="9" t="s">
        <v>15</v>
      </c>
      <c r="AA39" s="9" t="s">
        <v>15</v>
      </c>
      <c r="AB39" s="9" t="s">
        <v>15</v>
      </c>
      <c r="AC39" s="9" t="s">
        <v>15</v>
      </c>
      <c r="AD39" s="9" t="s">
        <v>15</v>
      </c>
      <c r="AE39" s="9" t="s">
        <v>15</v>
      </c>
    </row>
    <row r="40" spans="1:31" ht="13.5">
      <c r="A40" s="47"/>
      <c r="B40" s="13" t="str">
        <f>HYPERLINK("http://quest.rowiki.jp/?Academy%2FQuest#AcademyQuest_04_07","実験のお手伝い4")</f>
        <v>実験のお手伝い4</v>
      </c>
      <c r="C40" s="26">
        <v>3997</v>
      </c>
      <c r="D40" s="26">
        <v>5663</v>
      </c>
      <c r="E40" s="3">
        <v>29</v>
      </c>
      <c r="G40" s="3">
        <v>4</v>
      </c>
      <c r="H40" s="9" t="s">
        <v>15</v>
      </c>
      <c r="I40" s="9" t="s">
        <v>15</v>
      </c>
      <c r="J40" s="9" t="s">
        <v>15</v>
      </c>
      <c r="K40" s="9" t="s">
        <v>15</v>
      </c>
      <c r="L40" s="9" t="s">
        <v>15</v>
      </c>
      <c r="M40" s="9" t="s">
        <v>15</v>
      </c>
      <c r="N40" s="9" t="s">
        <v>15</v>
      </c>
      <c r="O40" s="9" t="s">
        <v>15</v>
      </c>
      <c r="P40" s="9" t="s">
        <v>15</v>
      </c>
      <c r="Q40" s="9" t="s">
        <v>15</v>
      </c>
      <c r="R40" s="9" t="s">
        <v>15</v>
      </c>
      <c r="S40" s="9" t="s">
        <v>15</v>
      </c>
      <c r="T40" s="9" t="s">
        <v>15</v>
      </c>
      <c r="U40" s="9" t="s">
        <v>15</v>
      </c>
      <c r="V40" s="9" t="s">
        <v>15</v>
      </c>
      <c r="W40" s="9" t="s">
        <v>15</v>
      </c>
      <c r="X40" s="9" t="s">
        <v>15</v>
      </c>
      <c r="Y40" s="9" t="s">
        <v>15</v>
      </c>
      <c r="Z40" s="9" t="s">
        <v>15</v>
      </c>
      <c r="AA40" s="9" t="s">
        <v>15</v>
      </c>
      <c r="AB40" s="9" t="s">
        <v>15</v>
      </c>
      <c r="AC40" s="9" t="s">
        <v>15</v>
      </c>
      <c r="AD40" s="9" t="s">
        <v>15</v>
      </c>
      <c r="AE40" s="9" t="s">
        <v>15</v>
      </c>
    </row>
    <row r="41" spans="1:31" ht="13.5">
      <c r="A41" s="47"/>
      <c r="B41" s="13" t="str">
        <f>HYPERLINK("http://quest.rowiki.jp/?Academy%2FQuest#AcademyQuest_04_08","ダンジョン救出4")</f>
        <v>ダンジョン救出4</v>
      </c>
      <c r="C41" s="26">
        <v>5874</v>
      </c>
      <c r="D41" s="26">
        <v>8599</v>
      </c>
      <c r="E41" s="3">
        <v>32</v>
      </c>
      <c r="G41" s="3">
        <v>4</v>
      </c>
      <c r="H41" s="9" t="s">
        <v>15</v>
      </c>
      <c r="I41" s="9" t="s">
        <v>15</v>
      </c>
      <c r="J41" s="9" t="s">
        <v>15</v>
      </c>
      <c r="K41" s="9" t="s">
        <v>15</v>
      </c>
      <c r="L41" s="9" t="s">
        <v>15</v>
      </c>
      <c r="M41" s="9" t="s">
        <v>15</v>
      </c>
      <c r="N41" s="9" t="s">
        <v>15</v>
      </c>
      <c r="O41" s="9" t="s">
        <v>15</v>
      </c>
      <c r="P41" s="9" t="s">
        <v>15</v>
      </c>
      <c r="Q41" s="9" t="s">
        <v>15</v>
      </c>
      <c r="R41" s="9" t="s">
        <v>15</v>
      </c>
      <c r="S41" s="9" t="s">
        <v>15</v>
      </c>
      <c r="T41" s="9" t="s">
        <v>15</v>
      </c>
      <c r="U41" s="9" t="s">
        <v>15</v>
      </c>
      <c r="V41" s="9" t="s">
        <v>15</v>
      </c>
      <c r="W41" s="9" t="s">
        <v>15</v>
      </c>
      <c r="X41" s="9" t="s">
        <v>15</v>
      </c>
      <c r="Y41" s="9" t="s">
        <v>15</v>
      </c>
      <c r="Z41" s="9" t="s">
        <v>15</v>
      </c>
      <c r="AA41" s="9" t="s">
        <v>15</v>
      </c>
      <c r="AB41" s="9" t="s">
        <v>15</v>
      </c>
      <c r="AC41" s="9" t="s">
        <v>15</v>
      </c>
      <c r="AD41" s="9" t="s">
        <v>15</v>
      </c>
      <c r="AE41" s="9" t="s">
        <v>15</v>
      </c>
    </row>
    <row r="42" spans="1:31" ht="13.5">
      <c r="A42" s="47"/>
      <c r="B42" s="13" t="str">
        <f>HYPERLINK("http://quest.rowiki.jp/?Academy%2FQuest#AcademyQuest_04_09","実験のお手伝い5")</f>
        <v>実験のお手伝い5</v>
      </c>
      <c r="C42" s="26">
        <v>8839</v>
      </c>
      <c r="D42" s="26">
        <v>15614</v>
      </c>
      <c r="E42" s="3">
        <v>35</v>
      </c>
      <c r="G42" s="3">
        <v>5</v>
      </c>
      <c r="H42" s="9" t="s">
        <v>15</v>
      </c>
      <c r="I42" s="9" t="s">
        <v>15</v>
      </c>
      <c r="J42" s="9" t="s">
        <v>15</v>
      </c>
      <c r="K42" s="9" t="s">
        <v>15</v>
      </c>
      <c r="L42" s="9" t="s">
        <v>15</v>
      </c>
      <c r="M42" s="9" t="s">
        <v>15</v>
      </c>
      <c r="N42" s="9" t="s">
        <v>15</v>
      </c>
      <c r="O42" s="9" t="s">
        <v>15</v>
      </c>
      <c r="P42" s="9" t="s">
        <v>15</v>
      </c>
      <c r="Q42" s="9" t="s">
        <v>15</v>
      </c>
      <c r="R42" s="9" t="s">
        <v>15</v>
      </c>
      <c r="S42" s="9" t="s">
        <v>15</v>
      </c>
      <c r="T42" s="9" t="s">
        <v>15</v>
      </c>
      <c r="U42" s="9" t="s">
        <v>15</v>
      </c>
      <c r="V42" s="9" t="s">
        <v>15</v>
      </c>
      <c r="W42" s="9" t="s">
        <v>15</v>
      </c>
      <c r="X42" s="9" t="s">
        <v>15</v>
      </c>
      <c r="Y42" s="9" t="s">
        <v>15</v>
      </c>
      <c r="Z42" s="9" t="s">
        <v>15</v>
      </c>
      <c r="AA42" s="9" t="s">
        <v>15</v>
      </c>
      <c r="AB42" s="9" t="s">
        <v>15</v>
      </c>
      <c r="AC42" s="9" t="s">
        <v>15</v>
      </c>
      <c r="AD42" s="9" t="s">
        <v>15</v>
      </c>
      <c r="AE42" s="9" t="s">
        <v>15</v>
      </c>
    </row>
    <row r="43" spans="2:3" ht="13.5">
      <c r="B43" s="27"/>
      <c r="C43" s="26"/>
    </row>
    <row r="44" spans="1:31" ht="13.5">
      <c r="A44" s="47" t="s">
        <v>257</v>
      </c>
      <c r="B44" s="13" t="str">
        <f>HYPERLINK("http://quest.rowiki.jp/?Academy%2FQuest#AcademyQuest_05_01","冒険者になりたい1")</f>
        <v>冒険者になりたい1</v>
      </c>
      <c r="C44" s="26">
        <v>160</v>
      </c>
      <c r="D44" s="26">
        <v>104</v>
      </c>
      <c r="E44" s="3">
        <v>1</v>
      </c>
      <c r="G44" s="3">
        <v>1</v>
      </c>
      <c r="H44" s="9" t="s">
        <v>15</v>
      </c>
      <c r="I44" s="9" t="s">
        <v>15</v>
      </c>
      <c r="J44" s="9" t="s">
        <v>15</v>
      </c>
      <c r="K44" s="9" t="s">
        <v>15</v>
      </c>
      <c r="L44" s="9" t="s">
        <v>15</v>
      </c>
      <c r="M44" s="9" t="s">
        <v>15</v>
      </c>
      <c r="N44" s="9" t="s">
        <v>15</v>
      </c>
      <c r="O44" s="9" t="s">
        <v>15</v>
      </c>
      <c r="P44" s="9" t="s">
        <v>15</v>
      </c>
      <c r="Q44" s="9" t="s">
        <v>15</v>
      </c>
      <c r="R44" s="9" t="s">
        <v>15</v>
      </c>
      <c r="S44" s="9" t="s">
        <v>15</v>
      </c>
      <c r="T44" s="9" t="s">
        <v>15</v>
      </c>
      <c r="U44" s="9" t="s">
        <v>15</v>
      </c>
      <c r="V44" s="9" t="s">
        <v>15</v>
      </c>
      <c r="W44" s="9" t="s">
        <v>15</v>
      </c>
      <c r="X44" s="9" t="s">
        <v>15</v>
      </c>
      <c r="Y44" s="9" t="s">
        <v>15</v>
      </c>
      <c r="Z44" s="9" t="s">
        <v>15</v>
      </c>
      <c r="AA44" s="9" t="s">
        <v>15</v>
      </c>
      <c r="AB44" s="9" t="s">
        <v>15</v>
      </c>
      <c r="AC44" s="9" t="s">
        <v>15</v>
      </c>
      <c r="AD44" s="9" t="s">
        <v>15</v>
      </c>
      <c r="AE44" s="9" t="s">
        <v>15</v>
      </c>
    </row>
    <row r="45" spans="1:31" ht="13.5">
      <c r="A45" s="47"/>
      <c r="B45" s="13" t="str">
        <f>HYPERLINK("http://quest.rowiki.jp/?Academy%2FQuest#AcademyQuest_05_02","冒険者になりたい2")</f>
        <v>冒険者になりたい2</v>
      </c>
      <c r="C45" s="26">
        <v>293</v>
      </c>
      <c r="D45" s="26">
        <v>160</v>
      </c>
      <c r="E45" s="3">
        <v>12</v>
      </c>
      <c r="G45" s="3">
        <v>1</v>
      </c>
      <c r="H45" s="9" t="s">
        <v>15</v>
      </c>
      <c r="I45" s="9" t="s">
        <v>15</v>
      </c>
      <c r="J45" s="9" t="s">
        <v>15</v>
      </c>
      <c r="K45" s="9" t="s">
        <v>15</v>
      </c>
      <c r="L45" s="9" t="s">
        <v>15</v>
      </c>
      <c r="M45" s="9" t="s">
        <v>15</v>
      </c>
      <c r="N45" s="9" t="s">
        <v>15</v>
      </c>
      <c r="O45" s="9" t="s">
        <v>15</v>
      </c>
      <c r="P45" s="9" t="s">
        <v>15</v>
      </c>
      <c r="Q45" s="9" t="s">
        <v>15</v>
      </c>
      <c r="R45" s="9" t="s">
        <v>15</v>
      </c>
      <c r="S45" s="9" t="s">
        <v>15</v>
      </c>
      <c r="T45" s="9" t="s">
        <v>15</v>
      </c>
      <c r="U45" s="9" t="s">
        <v>15</v>
      </c>
      <c r="V45" s="9" t="s">
        <v>15</v>
      </c>
      <c r="W45" s="9" t="s">
        <v>15</v>
      </c>
      <c r="X45" s="9" t="s">
        <v>15</v>
      </c>
      <c r="Y45" s="9" t="s">
        <v>15</v>
      </c>
      <c r="Z45" s="9" t="s">
        <v>15</v>
      </c>
      <c r="AA45" s="9" t="s">
        <v>15</v>
      </c>
      <c r="AB45" s="9" t="s">
        <v>15</v>
      </c>
      <c r="AC45" s="9" t="s">
        <v>15</v>
      </c>
      <c r="AD45" s="9" t="s">
        <v>15</v>
      </c>
      <c r="AE45" s="9" t="s">
        <v>15</v>
      </c>
    </row>
    <row r="46" spans="1:31" ht="13.5">
      <c r="A46" s="47"/>
      <c r="B46" s="13" t="str">
        <f>HYPERLINK("http://quest.rowiki.jp/?Academy%2FQuest#AcademyQuest_05_03","冒険者になりたい3")</f>
        <v>冒険者になりたい3</v>
      </c>
      <c r="C46" s="26">
        <v>485</v>
      </c>
      <c r="D46" s="26">
        <v>334</v>
      </c>
      <c r="E46" s="3">
        <v>15</v>
      </c>
      <c r="G46" s="3">
        <v>2</v>
      </c>
      <c r="H46" s="9" t="s">
        <v>15</v>
      </c>
      <c r="I46" s="9" t="s">
        <v>15</v>
      </c>
      <c r="J46" s="9" t="s">
        <v>15</v>
      </c>
      <c r="K46" s="9" t="s">
        <v>15</v>
      </c>
      <c r="L46" s="9" t="s">
        <v>15</v>
      </c>
      <c r="M46" s="9" t="s">
        <v>15</v>
      </c>
      <c r="N46" s="9" t="s">
        <v>15</v>
      </c>
      <c r="O46" s="9" t="s">
        <v>15</v>
      </c>
      <c r="P46" s="9" t="s">
        <v>15</v>
      </c>
      <c r="Q46" s="9" t="s">
        <v>15</v>
      </c>
      <c r="R46" s="9" t="s">
        <v>15</v>
      </c>
      <c r="S46" s="9" t="s">
        <v>15</v>
      </c>
      <c r="T46" s="9" t="s">
        <v>15</v>
      </c>
      <c r="U46" s="9" t="s">
        <v>15</v>
      </c>
      <c r="V46" s="9" t="s">
        <v>15</v>
      </c>
      <c r="W46" s="9" t="s">
        <v>15</v>
      </c>
      <c r="X46" s="9" t="s">
        <v>15</v>
      </c>
      <c r="Y46" s="9" t="s">
        <v>15</v>
      </c>
      <c r="Z46" s="9" t="s">
        <v>15</v>
      </c>
      <c r="AA46" s="9" t="s">
        <v>15</v>
      </c>
      <c r="AB46" s="9" t="s">
        <v>15</v>
      </c>
      <c r="AC46" s="9" t="s">
        <v>15</v>
      </c>
      <c r="AD46" s="9" t="s">
        <v>15</v>
      </c>
      <c r="AE46" s="9" t="s">
        <v>15</v>
      </c>
    </row>
    <row r="47" spans="1:31" ht="13.5">
      <c r="A47" s="47"/>
      <c r="B47" s="13" t="str">
        <f>HYPERLINK("http://quest.rowiki.jp/?Academy%2FQuest#AcademyQuest_05_04","冒険者になりたい4")</f>
        <v>冒険者になりたい4</v>
      </c>
      <c r="C47" s="26">
        <v>710</v>
      </c>
      <c r="D47" s="26">
        <v>608</v>
      </c>
      <c r="E47" s="3">
        <v>18</v>
      </c>
      <c r="G47" s="3">
        <v>2</v>
      </c>
      <c r="H47" s="9" t="s">
        <v>15</v>
      </c>
      <c r="I47" s="9" t="s">
        <v>15</v>
      </c>
      <c r="J47" s="9" t="s">
        <v>15</v>
      </c>
      <c r="K47" s="9" t="s">
        <v>15</v>
      </c>
      <c r="L47" s="9" t="s">
        <v>15</v>
      </c>
      <c r="M47" s="9" t="s">
        <v>15</v>
      </c>
      <c r="N47" s="9" t="s">
        <v>15</v>
      </c>
      <c r="O47" s="9" t="s">
        <v>15</v>
      </c>
      <c r="P47" s="9" t="s">
        <v>15</v>
      </c>
      <c r="Q47" s="9" t="s">
        <v>15</v>
      </c>
      <c r="R47" s="9" t="s">
        <v>15</v>
      </c>
      <c r="S47" s="9" t="s">
        <v>15</v>
      </c>
      <c r="T47" s="9" t="s">
        <v>15</v>
      </c>
      <c r="U47" s="9" t="s">
        <v>15</v>
      </c>
      <c r="V47" s="9" t="s">
        <v>15</v>
      </c>
      <c r="W47" s="9" t="s">
        <v>15</v>
      </c>
      <c r="X47" s="9" t="s">
        <v>15</v>
      </c>
      <c r="Y47" s="9" t="s">
        <v>15</v>
      </c>
      <c r="Z47" s="9" t="s">
        <v>15</v>
      </c>
      <c r="AA47" s="9" t="s">
        <v>15</v>
      </c>
      <c r="AB47" s="9" t="s">
        <v>15</v>
      </c>
      <c r="AC47" s="9" t="s">
        <v>15</v>
      </c>
      <c r="AD47" s="9" t="s">
        <v>15</v>
      </c>
      <c r="AE47" s="9" t="s">
        <v>15</v>
      </c>
    </row>
    <row r="48" spans="1:31" ht="13.5">
      <c r="A48" s="47"/>
      <c r="B48" s="13" t="str">
        <f>HYPERLINK("http://quest.rowiki.jp/?Academy%2FQuest#AcademyQuest_05_05","冒険者になりたい5")</f>
        <v>冒険者になりたい5</v>
      </c>
      <c r="C48" s="26">
        <v>995</v>
      </c>
      <c r="D48" s="26">
        <v>1252</v>
      </c>
      <c r="E48" s="3">
        <v>21</v>
      </c>
      <c r="G48" s="3">
        <v>3</v>
      </c>
      <c r="H48" s="9" t="s">
        <v>15</v>
      </c>
      <c r="I48" s="9" t="s">
        <v>15</v>
      </c>
      <c r="J48" s="9" t="s">
        <v>15</v>
      </c>
      <c r="K48" s="9" t="s">
        <v>15</v>
      </c>
      <c r="L48" s="9" t="s">
        <v>15</v>
      </c>
      <c r="M48" s="9" t="s">
        <v>15</v>
      </c>
      <c r="N48" s="9" t="s">
        <v>15</v>
      </c>
      <c r="O48" s="9" t="s">
        <v>15</v>
      </c>
      <c r="P48" s="9" t="s">
        <v>15</v>
      </c>
      <c r="Q48" s="9" t="s">
        <v>15</v>
      </c>
      <c r="R48" s="9" t="s">
        <v>15</v>
      </c>
      <c r="S48" s="9" t="s">
        <v>15</v>
      </c>
      <c r="T48" s="9" t="s">
        <v>15</v>
      </c>
      <c r="U48" s="9" t="s">
        <v>15</v>
      </c>
      <c r="V48" s="9" t="s">
        <v>15</v>
      </c>
      <c r="W48" s="9" t="s">
        <v>15</v>
      </c>
      <c r="X48" s="9" t="s">
        <v>15</v>
      </c>
      <c r="Y48" s="9" t="s">
        <v>15</v>
      </c>
      <c r="Z48" s="9" t="s">
        <v>15</v>
      </c>
      <c r="AA48" s="9" t="s">
        <v>15</v>
      </c>
      <c r="AB48" s="9" t="s">
        <v>15</v>
      </c>
      <c r="AC48" s="9" t="s">
        <v>15</v>
      </c>
      <c r="AD48" s="9" t="s">
        <v>15</v>
      </c>
      <c r="AE48" s="9" t="s">
        <v>15</v>
      </c>
    </row>
    <row r="49" spans="1:31" ht="13.5">
      <c r="A49" s="47"/>
      <c r="B49" s="13" t="str">
        <f>HYPERLINK("http://quest.rowiki.jp/?Academy%2FQuest#AcademyQuest_05_06","冒険者になりたい6")</f>
        <v>冒険者になりたい6</v>
      </c>
      <c r="C49" s="26">
        <v>1475</v>
      </c>
      <c r="D49" s="26">
        <v>2294</v>
      </c>
      <c r="E49" s="3">
        <v>24</v>
      </c>
      <c r="G49" s="3">
        <v>3</v>
      </c>
      <c r="H49" s="9" t="s">
        <v>15</v>
      </c>
      <c r="I49" s="9" t="s">
        <v>15</v>
      </c>
      <c r="J49" s="9" t="s">
        <v>15</v>
      </c>
      <c r="K49" s="9" t="s">
        <v>15</v>
      </c>
      <c r="L49" s="9" t="s">
        <v>15</v>
      </c>
      <c r="M49" s="9" t="s">
        <v>15</v>
      </c>
      <c r="N49" s="9" t="s">
        <v>15</v>
      </c>
      <c r="O49" s="9" t="s">
        <v>15</v>
      </c>
      <c r="P49" s="9" t="s">
        <v>15</v>
      </c>
      <c r="Q49" s="9" t="s">
        <v>15</v>
      </c>
      <c r="R49" s="9" t="s">
        <v>15</v>
      </c>
      <c r="S49" s="9" t="s">
        <v>15</v>
      </c>
      <c r="T49" s="9" t="s">
        <v>15</v>
      </c>
      <c r="U49" s="9" t="s">
        <v>15</v>
      </c>
      <c r="V49" s="9" t="s">
        <v>15</v>
      </c>
      <c r="W49" s="9" t="s">
        <v>15</v>
      </c>
      <c r="X49" s="9" t="s">
        <v>15</v>
      </c>
      <c r="Y49" s="9" t="s">
        <v>15</v>
      </c>
      <c r="Z49" s="9" t="s">
        <v>15</v>
      </c>
      <c r="AA49" s="9" t="s">
        <v>15</v>
      </c>
      <c r="AB49" s="9" t="s">
        <v>15</v>
      </c>
      <c r="AC49" s="9" t="s">
        <v>15</v>
      </c>
      <c r="AD49" s="9" t="s">
        <v>15</v>
      </c>
      <c r="AE49" s="9" t="s">
        <v>15</v>
      </c>
    </row>
    <row r="50" spans="1:31" ht="13.5">
      <c r="A50" s="47"/>
      <c r="B50" s="13" t="str">
        <f>HYPERLINK("http://quest.rowiki.jp/?Academy%2FQuest#AcademyQuest_05_07","冒険者になりたい7")</f>
        <v>冒険者になりたい7</v>
      </c>
      <c r="C50" s="26">
        <v>2237</v>
      </c>
      <c r="D50" s="26">
        <v>3711</v>
      </c>
      <c r="E50" s="3">
        <v>27</v>
      </c>
      <c r="G50" s="3">
        <v>4</v>
      </c>
      <c r="H50" s="9" t="s">
        <v>15</v>
      </c>
      <c r="I50" s="9" t="s">
        <v>15</v>
      </c>
      <c r="J50" s="9" t="s">
        <v>15</v>
      </c>
      <c r="K50" s="9" t="s">
        <v>15</v>
      </c>
      <c r="L50" s="9" t="s">
        <v>15</v>
      </c>
      <c r="M50" s="9" t="s">
        <v>15</v>
      </c>
      <c r="N50" s="9" t="s">
        <v>15</v>
      </c>
      <c r="O50" s="9" t="s">
        <v>15</v>
      </c>
      <c r="P50" s="9" t="s">
        <v>15</v>
      </c>
      <c r="Q50" s="9" t="s">
        <v>15</v>
      </c>
      <c r="R50" s="9" t="s">
        <v>15</v>
      </c>
      <c r="S50" s="9" t="s">
        <v>15</v>
      </c>
      <c r="T50" s="9" t="s">
        <v>15</v>
      </c>
      <c r="U50" s="9" t="s">
        <v>15</v>
      </c>
      <c r="V50" s="9" t="s">
        <v>15</v>
      </c>
      <c r="W50" s="9" t="s">
        <v>15</v>
      </c>
      <c r="X50" s="9" t="s">
        <v>15</v>
      </c>
      <c r="Y50" s="9" t="s">
        <v>15</v>
      </c>
      <c r="Z50" s="9" t="s">
        <v>15</v>
      </c>
      <c r="AA50" s="9" t="s">
        <v>15</v>
      </c>
      <c r="AB50" s="9" t="s">
        <v>15</v>
      </c>
      <c r="AC50" s="9" t="s">
        <v>15</v>
      </c>
      <c r="AD50" s="9" t="s">
        <v>15</v>
      </c>
      <c r="AE50" s="9" t="s">
        <v>15</v>
      </c>
    </row>
    <row r="51" spans="1:31" ht="13.5">
      <c r="A51" s="47"/>
      <c r="B51" s="13" t="str">
        <f>HYPERLINK("http://quest.rowiki.jp/?Academy%2FQuest#AcademyQuest_05_08","冒険者になりたい8")</f>
        <v>冒険者になりたい8</v>
      </c>
      <c r="C51" s="26">
        <v>4587</v>
      </c>
      <c r="D51" s="26">
        <v>7295</v>
      </c>
      <c r="E51" s="3">
        <v>30</v>
      </c>
      <c r="G51" s="3">
        <v>4</v>
      </c>
      <c r="H51" s="9" t="s">
        <v>15</v>
      </c>
      <c r="I51" s="9" t="s">
        <v>15</v>
      </c>
      <c r="J51" s="9" t="s">
        <v>15</v>
      </c>
      <c r="K51" s="9" t="s">
        <v>15</v>
      </c>
      <c r="L51" s="9" t="s">
        <v>15</v>
      </c>
      <c r="M51" s="9" t="s">
        <v>15</v>
      </c>
      <c r="N51" s="9" t="s">
        <v>15</v>
      </c>
      <c r="O51" s="9" t="s">
        <v>15</v>
      </c>
      <c r="P51" s="9" t="s">
        <v>15</v>
      </c>
      <c r="Q51" s="9" t="s">
        <v>15</v>
      </c>
      <c r="R51" s="9" t="s">
        <v>15</v>
      </c>
      <c r="S51" s="9" t="s">
        <v>15</v>
      </c>
      <c r="T51" s="9" t="s">
        <v>15</v>
      </c>
      <c r="U51" s="9" t="s">
        <v>15</v>
      </c>
      <c r="V51" s="9" t="s">
        <v>15</v>
      </c>
      <c r="W51" s="9" t="s">
        <v>15</v>
      </c>
      <c r="X51" s="9" t="s">
        <v>15</v>
      </c>
      <c r="Y51" s="9" t="s">
        <v>15</v>
      </c>
      <c r="Z51" s="9" t="s">
        <v>15</v>
      </c>
      <c r="AA51" s="9" t="s">
        <v>15</v>
      </c>
      <c r="AB51" s="9" t="s">
        <v>15</v>
      </c>
      <c r="AC51" s="9" t="s">
        <v>15</v>
      </c>
      <c r="AD51" s="9" t="s">
        <v>15</v>
      </c>
      <c r="AE51" s="9" t="s">
        <v>15</v>
      </c>
    </row>
    <row r="52" spans="1:31" ht="13.5">
      <c r="A52" s="47"/>
      <c r="B52" s="13" t="str">
        <f>HYPERLINK("http://quest.rowiki.jp/?Academy%2FQuest#AcademyQuest_05_09","冒険者になりたい9")</f>
        <v>冒険者になりたい9</v>
      </c>
      <c r="C52" s="26">
        <v>6984</v>
      </c>
      <c r="D52" s="26">
        <v>10471</v>
      </c>
      <c r="E52" s="3">
        <v>33</v>
      </c>
      <c r="G52" s="3">
        <v>5</v>
      </c>
      <c r="H52" s="9" t="s">
        <v>15</v>
      </c>
      <c r="I52" s="9" t="s">
        <v>15</v>
      </c>
      <c r="J52" s="9" t="s">
        <v>15</v>
      </c>
      <c r="K52" s="9" t="s">
        <v>15</v>
      </c>
      <c r="L52" s="9" t="s">
        <v>15</v>
      </c>
      <c r="M52" s="9" t="s">
        <v>15</v>
      </c>
      <c r="N52" s="9" t="s">
        <v>15</v>
      </c>
      <c r="O52" s="9" t="s">
        <v>15</v>
      </c>
      <c r="P52" s="9" t="s">
        <v>15</v>
      </c>
      <c r="Q52" s="9" t="s">
        <v>15</v>
      </c>
      <c r="R52" s="9" t="s">
        <v>15</v>
      </c>
      <c r="S52" s="9" t="s">
        <v>15</v>
      </c>
      <c r="T52" s="9" t="s">
        <v>15</v>
      </c>
      <c r="U52" s="9" t="s">
        <v>15</v>
      </c>
      <c r="V52" s="9" t="s">
        <v>15</v>
      </c>
      <c r="W52" s="9" t="s">
        <v>15</v>
      </c>
      <c r="X52" s="9" t="s">
        <v>15</v>
      </c>
      <c r="Y52" s="9" t="s">
        <v>15</v>
      </c>
      <c r="Z52" s="9" t="s">
        <v>15</v>
      </c>
      <c r="AA52" s="9" t="s">
        <v>15</v>
      </c>
      <c r="AB52" s="9" t="s">
        <v>15</v>
      </c>
      <c r="AC52" s="9" t="s">
        <v>15</v>
      </c>
      <c r="AD52" s="9" t="s">
        <v>15</v>
      </c>
      <c r="AE52" s="9" t="s">
        <v>15</v>
      </c>
    </row>
    <row r="53" spans="2:3" ht="13.5">
      <c r="B53" s="27"/>
      <c r="C53" s="26"/>
    </row>
    <row r="54" spans="1:31" ht="13.5">
      <c r="A54" s="47" t="s">
        <v>258</v>
      </c>
      <c r="B54" s="13" t="str">
        <f>HYPERLINK("http://quest.rowiki.jp/?Academy%2FTest#AcademyTest_01_01","第1課程")</f>
        <v>第1課程</v>
      </c>
      <c r="C54" s="26">
        <v>415</v>
      </c>
      <c r="D54" s="26">
        <v>225</v>
      </c>
      <c r="E54" s="3">
        <v>14</v>
      </c>
      <c r="G54" s="3">
        <v>5</v>
      </c>
      <c r="H54" s="9" t="s">
        <v>15</v>
      </c>
      <c r="I54" s="9" t="s">
        <v>15</v>
      </c>
      <c r="J54" s="9" t="s">
        <v>15</v>
      </c>
      <c r="K54" s="9" t="s">
        <v>15</v>
      </c>
      <c r="L54" s="9" t="s">
        <v>15</v>
      </c>
      <c r="M54" s="9" t="s">
        <v>15</v>
      </c>
      <c r="N54" s="9" t="s">
        <v>15</v>
      </c>
      <c r="O54" s="9" t="s">
        <v>15</v>
      </c>
      <c r="P54" s="9" t="s">
        <v>15</v>
      </c>
      <c r="Q54" s="9" t="s">
        <v>15</v>
      </c>
      <c r="R54" s="9" t="s">
        <v>15</v>
      </c>
      <c r="S54" s="9" t="s">
        <v>15</v>
      </c>
      <c r="T54" s="9" t="s">
        <v>15</v>
      </c>
      <c r="U54" s="9" t="s">
        <v>15</v>
      </c>
      <c r="V54" s="9" t="s">
        <v>15</v>
      </c>
      <c r="W54" s="9" t="s">
        <v>15</v>
      </c>
      <c r="X54" s="9" t="s">
        <v>15</v>
      </c>
      <c r="Y54" s="9" t="s">
        <v>15</v>
      </c>
      <c r="Z54" s="9" t="s">
        <v>15</v>
      </c>
      <c r="AA54" s="9" t="s">
        <v>15</v>
      </c>
      <c r="AB54" s="9" t="s">
        <v>15</v>
      </c>
      <c r="AC54" s="9" t="s">
        <v>15</v>
      </c>
      <c r="AD54" s="9" t="s">
        <v>15</v>
      </c>
      <c r="AE54" s="9" t="s">
        <v>15</v>
      </c>
    </row>
    <row r="55" spans="1:31" ht="13.5">
      <c r="A55" s="47"/>
      <c r="B55" s="13" t="str">
        <f>HYPERLINK("http://quest.rowiki.jp/?Academy%2FTest#AcademyTest_01_02","第2課程")</f>
        <v>第2課程</v>
      </c>
      <c r="C55" s="26">
        <v>810</v>
      </c>
      <c r="D55" s="26">
        <v>797</v>
      </c>
      <c r="E55" s="3">
        <v>19</v>
      </c>
      <c r="G55" s="3">
        <v>10</v>
      </c>
      <c r="H55" s="9" t="s">
        <v>15</v>
      </c>
      <c r="I55" s="9" t="s">
        <v>15</v>
      </c>
      <c r="J55" s="9" t="s">
        <v>15</v>
      </c>
      <c r="K55" s="9" t="s">
        <v>15</v>
      </c>
      <c r="L55" s="9" t="s">
        <v>15</v>
      </c>
      <c r="M55" s="9" t="s">
        <v>15</v>
      </c>
      <c r="N55" s="9" t="s">
        <v>15</v>
      </c>
      <c r="O55" s="9" t="s">
        <v>15</v>
      </c>
      <c r="P55" s="9" t="s">
        <v>15</v>
      </c>
      <c r="Q55" s="9" t="s">
        <v>15</v>
      </c>
      <c r="R55" s="9" t="s">
        <v>15</v>
      </c>
      <c r="S55" s="9" t="s">
        <v>15</v>
      </c>
      <c r="T55" s="9" t="s">
        <v>15</v>
      </c>
      <c r="U55" s="9" t="s">
        <v>15</v>
      </c>
      <c r="V55" s="9" t="s">
        <v>15</v>
      </c>
      <c r="W55" s="9" t="s">
        <v>15</v>
      </c>
      <c r="X55" s="9" t="s">
        <v>15</v>
      </c>
      <c r="Y55" s="9" t="s">
        <v>15</v>
      </c>
      <c r="Z55" s="9" t="s">
        <v>15</v>
      </c>
      <c r="AA55" s="9" t="s">
        <v>15</v>
      </c>
      <c r="AB55" s="9" t="s">
        <v>15</v>
      </c>
      <c r="AC55" s="9" t="s">
        <v>15</v>
      </c>
      <c r="AD55" s="9" t="s">
        <v>15</v>
      </c>
      <c r="AE55" s="9" t="s">
        <v>15</v>
      </c>
    </row>
    <row r="56" spans="1:31" ht="13.5">
      <c r="A56" s="47"/>
      <c r="B56" s="13" t="str">
        <f>HYPERLINK("http://quest.rowiki.jp/?Academy%2FTest#AcademyTest_01_03","第3課程")</f>
        <v>第3課程</v>
      </c>
      <c r="C56" s="26">
        <v>1475</v>
      </c>
      <c r="D56" s="26">
        <v>2294</v>
      </c>
      <c r="E56" s="3">
        <v>24</v>
      </c>
      <c r="G56" s="3">
        <v>15</v>
      </c>
      <c r="H56" s="9" t="s">
        <v>15</v>
      </c>
      <c r="I56" s="9" t="s">
        <v>15</v>
      </c>
      <c r="J56" s="9" t="s">
        <v>15</v>
      </c>
      <c r="K56" s="9" t="s">
        <v>15</v>
      </c>
      <c r="L56" s="9" t="s">
        <v>15</v>
      </c>
      <c r="M56" s="9" t="s">
        <v>15</v>
      </c>
      <c r="N56" s="9" t="s">
        <v>15</v>
      </c>
      <c r="O56" s="9" t="s">
        <v>15</v>
      </c>
      <c r="P56" s="9" t="s">
        <v>15</v>
      </c>
      <c r="Q56" s="9" t="s">
        <v>15</v>
      </c>
      <c r="R56" s="9" t="s">
        <v>15</v>
      </c>
      <c r="S56" s="9" t="s">
        <v>15</v>
      </c>
      <c r="T56" s="9" t="s">
        <v>15</v>
      </c>
      <c r="U56" s="9" t="s">
        <v>15</v>
      </c>
      <c r="V56" s="9" t="s">
        <v>15</v>
      </c>
      <c r="W56" s="9" t="s">
        <v>15</v>
      </c>
      <c r="X56" s="9" t="s">
        <v>15</v>
      </c>
      <c r="Y56" s="9" t="s">
        <v>15</v>
      </c>
      <c r="Z56" s="9" t="s">
        <v>15</v>
      </c>
      <c r="AA56" s="9" t="s">
        <v>15</v>
      </c>
      <c r="AB56" s="9" t="s">
        <v>15</v>
      </c>
      <c r="AC56" s="9" t="s">
        <v>15</v>
      </c>
      <c r="AD56" s="9" t="s">
        <v>15</v>
      </c>
      <c r="AE56" s="9" t="s">
        <v>15</v>
      </c>
    </row>
    <row r="57" spans="1:31" ht="13.5">
      <c r="A57" s="47"/>
      <c r="B57" s="13" t="str">
        <f>HYPERLINK("http://quest.rowiki.jp/?Academy%2FTest#AcademyTest_01_04","第4課程")</f>
        <v>第4課程</v>
      </c>
      <c r="C57" s="26">
        <v>3998</v>
      </c>
      <c r="D57" s="26">
        <v>5665</v>
      </c>
      <c r="E57" s="3">
        <v>29</v>
      </c>
      <c r="G57" s="3">
        <v>20</v>
      </c>
      <c r="H57" s="9" t="s">
        <v>15</v>
      </c>
      <c r="I57" s="9" t="s">
        <v>15</v>
      </c>
      <c r="J57" s="9" t="s">
        <v>15</v>
      </c>
      <c r="K57" s="9" t="s">
        <v>15</v>
      </c>
      <c r="L57" s="9" t="s">
        <v>15</v>
      </c>
      <c r="M57" s="9" t="s">
        <v>15</v>
      </c>
      <c r="N57" s="9" t="s">
        <v>15</v>
      </c>
      <c r="O57" s="9" t="s">
        <v>15</v>
      </c>
      <c r="P57" s="9" t="s">
        <v>15</v>
      </c>
      <c r="Q57" s="9" t="s">
        <v>15</v>
      </c>
      <c r="R57" s="9" t="s">
        <v>15</v>
      </c>
      <c r="S57" s="9" t="s">
        <v>15</v>
      </c>
      <c r="T57" s="9" t="s">
        <v>15</v>
      </c>
      <c r="U57" s="9" t="s">
        <v>15</v>
      </c>
      <c r="V57" s="9" t="s">
        <v>15</v>
      </c>
      <c r="W57" s="9" t="s">
        <v>15</v>
      </c>
      <c r="X57" s="9" t="s">
        <v>15</v>
      </c>
      <c r="Y57" s="9" t="s">
        <v>15</v>
      </c>
      <c r="Z57" s="9" t="s">
        <v>15</v>
      </c>
      <c r="AA57" s="9" t="s">
        <v>15</v>
      </c>
      <c r="AB57" s="9" t="s">
        <v>15</v>
      </c>
      <c r="AC57" s="9" t="s">
        <v>15</v>
      </c>
      <c r="AD57" s="9" t="s">
        <v>15</v>
      </c>
      <c r="AE57" s="9" t="s">
        <v>15</v>
      </c>
    </row>
    <row r="58" spans="1:31" ht="13.5">
      <c r="A58" s="47"/>
      <c r="B58" s="13" t="str">
        <f>HYPERLINK("http://quest.rowiki.jp/?Academy%2FTest#AcademyTest_01_05","第5課程")</f>
        <v>第5課程</v>
      </c>
      <c r="C58" s="26">
        <v>5213</v>
      </c>
      <c r="D58" s="26">
        <v>7922</v>
      </c>
      <c r="E58" s="3">
        <v>31</v>
      </c>
      <c r="G58" s="3">
        <v>30</v>
      </c>
      <c r="H58" s="9" t="s">
        <v>15</v>
      </c>
      <c r="I58" s="9" t="s">
        <v>15</v>
      </c>
      <c r="J58" s="9" t="s">
        <v>15</v>
      </c>
      <c r="K58" s="9" t="s">
        <v>15</v>
      </c>
      <c r="L58" s="9" t="s">
        <v>15</v>
      </c>
      <c r="M58" s="9" t="s">
        <v>15</v>
      </c>
      <c r="N58" s="9" t="s">
        <v>15</v>
      </c>
      <c r="O58" s="9" t="s">
        <v>15</v>
      </c>
      <c r="P58" s="9" t="s">
        <v>15</v>
      </c>
      <c r="Q58" s="9" t="s">
        <v>15</v>
      </c>
      <c r="R58" s="9" t="s">
        <v>15</v>
      </c>
      <c r="S58" s="9" t="s">
        <v>15</v>
      </c>
      <c r="T58" s="9" t="s">
        <v>15</v>
      </c>
      <c r="U58" s="9" t="s">
        <v>15</v>
      </c>
      <c r="V58" s="9" t="s">
        <v>15</v>
      </c>
      <c r="W58" s="9" t="s">
        <v>15</v>
      </c>
      <c r="X58" s="9" t="s">
        <v>15</v>
      </c>
      <c r="Y58" s="9" t="s">
        <v>15</v>
      </c>
      <c r="Z58" s="9" t="s">
        <v>15</v>
      </c>
      <c r="AA58" s="9" t="s">
        <v>15</v>
      </c>
      <c r="AB58" s="9" t="s">
        <v>15</v>
      </c>
      <c r="AC58" s="9" t="s">
        <v>15</v>
      </c>
      <c r="AD58" s="9" t="s">
        <v>15</v>
      </c>
      <c r="AE58" s="9" t="s">
        <v>15</v>
      </c>
    </row>
    <row r="59" spans="1:31" ht="13.5">
      <c r="A59" s="47"/>
      <c r="B59" s="13" t="str">
        <f>HYPERLINK("http://quest.rowiki.jp/?Academy%2FTest#AcademyTest_01_06","第6課程")</f>
        <v>第6課程</v>
      </c>
      <c r="C59" s="26">
        <v>7888</v>
      </c>
      <c r="D59" s="26">
        <v>12480</v>
      </c>
      <c r="E59" s="3">
        <v>34</v>
      </c>
      <c r="G59" s="3">
        <v>40</v>
      </c>
      <c r="H59" s="9" t="s">
        <v>15</v>
      </c>
      <c r="I59" s="9" t="s">
        <v>15</v>
      </c>
      <c r="J59" s="9" t="s">
        <v>15</v>
      </c>
      <c r="K59" s="9" t="s">
        <v>15</v>
      </c>
      <c r="L59" s="9" t="s">
        <v>15</v>
      </c>
      <c r="M59" s="9" t="s">
        <v>15</v>
      </c>
      <c r="N59" s="9" t="s">
        <v>15</v>
      </c>
      <c r="O59" s="9" t="s">
        <v>15</v>
      </c>
      <c r="P59" s="9" t="s">
        <v>15</v>
      </c>
      <c r="Q59" s="9" t="s">
        <v>15</v>
      </c>
      <c r="R59" s="9" t="s">
        <v>15</v>
      </c>
      <c r="S59" s="9" t="s">
        <v>15</v>
      </c>
      <c r="T59" s="9" t="s">
        <v>15</v>
      </c>
      <c r="U59" s="9" t="s">
        <v>15</v>
      </c>
      <c r="V59" s="9" t="s">
        <v>15</v>
      </c>
      <c r="W59" s="9" t="s">
        <v>15</v>
      </c>
      <c r="X59" s="9" t="s">
        <v>15</v>
      </c>
      <c r="Y59" s="9" t="s">
        <v>15</v>
      </c>
      <c r="Z59" s="9" t="s">
        <v>15</v>
      </c>
      <c r="AA59" s="9" t="s">
        <v>15</v>
      </c>
      <c r="AB59" s="9" t="s">
        <v>15</v>
      </c>
      <c r="AC59" s="9" t="s">
        <v>15</v>
      </c>
      <c r="AD59" s="9" t="s">
        <v>15</v>
      </c>
      <c r="AE59" s="9" t="s">
        <v>15</v>
      </c>
    </row>
    <row r="60" spans="1:31" ht="13.5">
      <c r="A60" s="47"/>
      <c r="B60" s="13" t="str">
        <f>HYPERLINK("http://quest.rowiki.jp/?Academy%2FTest#AcademyTest_01_07","第7課程")</f>
        <v>第7課程</v>
      </c>
      <c r="C60" s="26">
        <v>17106</v>
      </c>
      <c r="D60" s="26">
        <v>25150</v>
      </c>
      <c r="E60" s="3">
        <v>39</v>
      </c>
      <c r="G60" s="3">
        <v>45</v>
      </c>
      <c r="H60" s="9" t="s">
        <v>15</v>
      </c>
      <c r="I60" s="9" t="s">
        <v>15</v>
      </c>
      <c r="J60" s="9" t="s">
        <v>15</v>
      </c>
      <c r="K60" s="9" t="s">
        <v>15</v>
      </c>
      <c r="L60" s="9" t="s">
        <v>15</v>
      </c>
      <c r="M60" s="9" t="s">
        <v>15</v>
      </c>
      <c r="N60" s="9" t="s">
        <v>15</v>
      </c>
      <c r="O60" s="9" t="s">
        <v>15</v>
      </c>
      <c r="P60" s="9" t="s">
        <v>15</v>
      </c>
      <c r="Q60" s="9" t="s">
        <v>15</v>
      </c>
      <c r="R60" s="9" t="s">
        <v>15</v>
      </c>
      <c r="S60" s="9" t="s">
        <v>15</v>
      </c>
      <c r="T60" s="9" t="s">
        <v>15</v>
      </c>
      <c r="U60" s="9" t="s">
        <v>15</v>
      </c>
      <c r="V60" s="9" t="s">
        <v>15</v>
      </c>
      <c r="W60" s="9" t="s">
        <v>15</v>
      </c>
      <c r="X60" s="9" t="s">
        <v>15</v>
      </c>
      <c r="Y60" s="9" t="s">
        <v>15</v>
      </c>
      <c r="Z60" s="9" t="s">
        <v>15</v>
      </c>
      <c r="AA60" s="9" t="s">
        <v>15</v>
      </c>
      <c r="AB60" s="9" t="s">
        <v>15</v>
      </c>
      <c r="AC60" s="9" t="s">
        <v>15</v>
      </c>
      <c r="AD60" s="9" t="s">
        <v>15</v>
      </c>
      <c r="AE60" s="9" t="s">
        <v>15</v>
      </c>
    </row>
    <row r="61" spans="2:3" ht="13.5">
      <c r="B61" s="27"/>
      <c r="C61" s="26"/>
    </row>
    <row r="62" spans="1:31" ht="27">
      <c r="A62" s="1" t="s">
        <v>259</v>
      </c>
      <c r="B62" s="13" t="str">
        <f>HYPERLINK("http://quest.rowiki.jp/?MonsterSideStories","MSS
ﾓﾝｽﾀｰｻｲﾄﾞｽﾄｰﾘｰｽﾞ")</f>
        <v>MSS
ﾓﾝｽﾀｰｻｲﾄﾞｽﾄｰﾘｰｽﾞ</v>
      </c>
      <c r="C62" s="26" t="s">
        <v>260</v>
      </c>
      <c r="H62" s="9" t="s">
        <v>15</v>
      </c>
      <c r="I62" s="9" t="s">
        <v>15</v>
      </c>
      <c r="J62" s="9" t="s">
        <v>15</v>
      </c>
      <c r="K62" s="9" t="s">
        <v>15</v>
      </c>
      <c r="L62" s="9" t="s">
        <v>15</v>
      </c>
      <c r="M62" s="9" t="s">
        <v>15</v>
      </c>
      <c r="N62" s="9" t="s">
        <v>15</v>
      </c>
      <c r="O62" s="9" t="s">
        <v>15</v>
      </c>
      <c r="P62" s="9" t="s">
        <v>15</v>
      </c>
      <c r="Q62" s="9" t="s">
        <v>15</v>
      </c>
      <c r="R62" s="9" t="s">
        <v>15</v>
      </c>
      <c r="S62" s="9" t="s">
        <v>15</v>
      </c>
      <c r="T62" s="9" t="s">
        <v>15</v>
      </c>
      <c r="U62" s="9" t="s">
        <v>15</v>
      </c>
      <c r="V62" s="9" t="s">
        <v>15</v>
      </c>
      <c r="W62" s="9" t="s">
        <v>15</v>
      </c>
      <c r="X62" s="9" t="s">
        <v>15</v>
      </c>
      <c r="Y62" s="9" t="s">
        <v>15</v>
      </c>
      <c r="Z62" s="9" t="s">
        <v>15</v>
      </c>
      <c r="AA62" s="9" t="s">
        <v>15</v>
      </c>
      <c r="AB62" s="9" t="s">
        <v>15</v>
      </c>
      <c r="AC62" s="9" t="s">
        <v>15</v>
      </c>
      <c r="AD62" s="9" t="s">
        <v>15</v>
      </c>
      <c r="AE62" s="9" t="s">
        <v>15</v>
      </c>
    </row>
    <row r="63" spans="1:31" ht="23.25" customHeight="1">
      <c r="A63" s="51" t="s">
        <v>261</v>
      </c>
      <c r="B63" s="13" t="str">
        <f>HYPERLINK("http://quest.rowiki.jp/?Academy%2FSecretStory#AcademySecret_01","ASS第1話
トキノハザマ")</f>
        <v>ASS第1話
トキノハザマ</v>
      </c>
      <c r="C63" s="26" t="s">
        <v>262</v>
      </c>
      <c r="H63" s="9" t="s">
        <v>15</v>
      </c>
      <c r="I63" s="9" t="s">
        <v>15</v>
      </c>
      <c r="J63" s="9" t="s">
        <v>15</v>
      </c>
      <c r="K63" s="9" t="s">
        <v>15</v>
      </c>
      <c r="L63" s="9" t="s">
        <v>15</v>
      </c>
      <c r="M63" s="9" t="s">
        <v>15</v>
      </c>
      <c r="N63" s="9" t="s">
        <v>15</v>
      </c>
      <c r="O63" s="9" t="s">
        <v>15</v>
      </c>
      <c r="P63" s="9" t="s">
        <v>15</v>
      </c>
      <c r="Q63" s="9" t="s">
        <v>15</v>
      </c>
      <c r="R63" s="9" t="s">
        <v>15</v>
      </c>
      <c r="S63" s="9" t="s">
        <v>15</v>
      </c>
      <c r="T63" s="9" t="s">
        <v>15</v>
      </c>
      <c r="U63" s="9" t="s">
        <v>15</v>
      </c>
      <c r="V63" s="9" t="s">
        <v>15</v>
      </c>
      <c r="W63" s="9" t="s">
        <v>15</v>
      </c>
      <c r="X63" s="9" t="s">
        <v>15</v>
      </c>
      <c r="Y63" s="9" t="s">
        <v>15</v>
      </c>
      <c r="Z63" s="9" t="s">
        <v>15</v>
      </c>
      <c r="AA63" s="9" t="s">
        <v>15</v>
      </c>
      <c r="AB63" s="9" t="s">
        <v>15</v>
      </c>
      <c r="AC63" s="9" t="s">
        <v>15</v>
      </c>
      <c r="AD63" s="9" t="s">
        <v>15</v>
      </c>
      <c r="AE63" s="9" t="s">
        <v>15</v>
      </c>
    </row>
    <row r="64" spans="1:31" ht="27">
      <c r="A64" s="51"/>
      <c r="B64" s="13" t="str">
        <f>HYPERLINK("http://quest.rowiki.jp/?Academy%2FSecretStory#AcademySecret_02","ASS第2話
アカデミー長の秘密")</f>
        <v>ASS第2話
アカデミー長の秘密</v>
      </c>
      <c r="C64" s="26" t="s">
        <v>98</v>
      </c>
      <c r="D64" s="26" t="s">
        <v>263</v>
      </c>
      <c r="H64" s="9" t="s">
        <v>15</v>
      </c>
      <c r="I64" s="9" t="s">
        <v>15</v>
      </c>
      <c r="J64" s="9" t="s">
        <v>15</v>
      </c>
      <c r="K64" s="9" t="s">
        <v>15</v>
      </c>
      <c r="L64" s="9" t="s">
        <v>15</v>
      </c>
      <c r="M64" s="9" t="s">
        <v>15</v>
      </c>
      <c r="N64" s="9" t="s">
        <v>15</v>
      </c>
      <c r="O64" s="9" t="s">
        <v>15</v>
      </c>
      <c r="P64" s="9" t="s">
        <v>15</v>
      </c>
      <c r="Q64" s="9" t="s">
        <v>15</v>
      </c>
      <c r="R64" s="9" t="s">
        <v>15</v>
      </c>
      <c r="S64" s="9" t="s">
        <v>15</v>
      </c>
      <c r="T64" s="9" t="s">
        <v>15</v>
      </c>
      <c r="U64" s="9" t="s">
        <v>15</v>
      </c>
      <c r="V64" s="9" t="s">
        <v>15</v>
      </c>
      <c r="W64" s="9" t="s">
        <v>15</v>
      </c>
      <c r="X64" s="9" t="s">
        <v>15</v>
      </c>
      <c r="Y64" s="9" t="s">
        <v>15</v>
      </c>
      <c r="Z64" s="9" t="s">
        <v>15</v>
      </c>
      <c r="AA64" s="9" t="s">
        <v>15</v>
      </c>
      <c r="AB64" s="9" t="s">
        <v>15</v>
      </c>
      <c r="AC64" s="9" t="s">
        <v>15</v>
      </c>
      <c r="AD64" s="9" t="s">
        <v>15</v>
      </c>
      <c r="AE64" s="9" t="s">
        <v>15</v>
      </c>
    </row>
    <row r="65" spans="1:31" ht="27">
      <c r="A65" s="51"/>
      <c r="B65" s="13" t="str">
        <f>HYPERLINK("http://quest.rowiki.jp/?Academy%2FSecretStory#AcademySecret_03","ASS第3話
それぞれの想い")</f>
        <v>ASS第3話
それぞれの想い</v>
      </c>
      <c r="C65" s="26" t="s">
        <v>264</v>
      </c>
      <c r="D65" s="26" t="s">
        <v>265</v>
      </c>
      <c r="H65" s="9" t="s">
        <v>15</v>
      </c>
      <c r="I65" s="9" t="s">
        <v>15</v>
      </c>
      <c r="J65" s="9" t="s">
        <v>15</v>
      </c>
      <c r="K65" s="9" t="s">
        <v>15</v>
      </c>
      <c r="L65" s="9" t="s">
        <v>15</v>
      </c>
      <c r="M65" s="9" t="s">
        <v>15</v>
      </c>
      <c r="N65" s="9" t="s">
        <v>15</v>
      </c>
      <c r="O65" s="9" t="s">
        <v>15</v>
      </c>
      <c r="P65" s="9" t="s">
        <v>15</v>
      </c>
      <c r="Q65" s="9" t="s">
        <v>15</v>
      </c>
      <c r="R65" s="9" t="s">
        <v>15</v>
      </c>
      <c r="S65" s="9" t="s">
        <v>15</v>
      </c>
      <c r="T65" s="9" t="s">
        <v>15</v>
      </c>
      <c r="U65" s="9" t="s">
        <v>15</v>
      </c>
      <c r="V65" s="9" t="s">
        <v>15</v>
      </c>
      <c r="W65" s="9" t="s">
        <v>15</v>
      </c>
      <c r="X65" s="9" t="s">
        <v>15</v>
      </c>
      <c r="Y65" s="9" t="s">
        <v>15</v>
      </c>
      <c r="Z65" s="9" t="s">
        <v>15</v>
      </c>
      <c r="AA65" s="9" t="s">
        <v>15</v>
      </c>
      <c r="AB65" s="9" t="s">
        <v>15</v>
      </c>
      <c r="AC65" s="9" t="s">
        <v>15</v>
      </c>
      <c r="AD65" s="9" t="s">
        <v>15</v>
      </c>
      <c r="AE65" s="9" t="s">
        <v>15</v>
      </c>
    </row>
    <row r="66" spans="1:31" ht="27">
      <c r="A66" s="51"/>
      <c r="B66" s="13" t="str">
        <f>HYPERLINK("http://quest.rowiki.jp/?Academy%2FSecretStory#AcademySecret_04","ASS最終話
手と手をあわせて")</f>
        <v>ASS最終話
手と手をあわせて</v>
      </c>
      <c r="C66" s="26" t="s">
        <v>266</v>
      </c>
      <c r="D66" s="26" t="s">
        <v>267</v>
      </c>
      <c r="H66" s="9" t="s">
        <v>15</v>
      </c>
      <c r="I66" s="9" t="s">
        <v>15</v>
      </c>
      <c r="J66" s="9" t="s">
        <v>15</v>
      </c>
      <c r="K66" s="9" t="s">
        <v>15</v>
      </c>
      <c r="L66" s="9" t="s">
        <v>15</v>
      </c>
      <c r="M66" s="9" t="s">
        <v>15</v>
      </c>
      <c r="N66" s="9" t="s">
        <v>15</v>
      </c>
      <c r="O66" s="9" t="s">
        <v>15</v>
      </c>
      <c r="P66" s="9" t="s">
        <v>15</v>
      </c>
      <c r="Q66" s="9" t="s">
        <v>15</v>
      </c>
      <c r="R66" s="9" t="s">
        <v>15</v>
      </c>
      <c r="S66" s="9" t="s">
        <v>15</v>
      </c>
      <c r="T66" s="9" t="s">
        <v>15</v>
      </c>
      <c r="U66" s="9" t="s">
        <v>15</v>
      </c>
      <c r="V66" s="9" t="s">
        <v>15</v>
      </c>
      <c r="W66" s="9" t="s">
        <v>15</v>
      </c>
      <c r="X66" s="9" t="s">
        <v>15</v>
      </c>
      <c r="Y66" s="9" t="s">
        <v>15</v>
      </c>
      <c r="Z66" s="9" t="s">
        <v>15</v>
      </c>
      <c r="AA66" s="9" t="s">
        <v>15</v>
      </c>
      <c r="AB66" s="9" t="s">
        <v>15</v>
      </c>
      <c r="AC66" s="9" t="s">
        <v>15</v>
      </c>
      <c r="AD66" s="9" t="s">
        <v>15</v>
      </c>
      <c r="AE66" s="9" t="s">
        <v>15</v>
      </c>
    </row>
    <row r="67" spans="2:30" ht="13.5">
      <c r="B67" s="27"/>
      <c r="C67" s="26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1" ht="13.5">
      <c r="A68" s="47" t="s">
        <v>268</v>
      </c>
      <c r="B68" s="28" t="str">
        <f>HYPERLINK("http://quest.rowiki.jp/?Academy/Powerup/Poring","悪の組織ポリン団!!")</f>
        <v>悪の組織ポリン団!!</v>
      </c>
      <c r="C68" s="26" t="s">
        <v>269</v>
      </c>
      <c r="D68" s="26" t="s">
        <v>270</v>
      </c>
      <c r="G68" s="3">
        <v>5</v>
      </c>
      <c r="H68" s="9" t="s">
        <v>15</v>
      </c>
      <c r="I68" s="9" t="s">
        <v>15</v>
      </c>
      <c r="J68" s="9" t="s">
        <v>15</v>
      </c>
      <c r="K68" s="9" t="s">
        <v>15</v>
      </c>
      <c r="L68" s="9" t="s">
        <v>15</v>
      </c>
      <c r="M68" s="9" t="s">
        <v>15</v>
      </c>
      <c r="N68" s="9" t="s">
        <v>15</v>
      </c>
      <c r="O68" s="9" t="s">
        <v>15</v>
      </c>
      <c r="P68" s="9" t="s">
        <v>15</v>
      </c>
      <c r="Q68" s="9" t="s">
        <v>15</v>
      </c>
      <c r="R68" s="9" t="s">
        <v>15</v>
      </c>
      <c r="S68" s="9" t="s">
        <v>15</v>
      </c>
      <c r="T68" s="9" t="s">
        <v>15</v>
      </c>
      <c r="U68" s="9" t="s">
        <v>15</v>
      </c>
      <c r="V68" s="9" t="s">
        <v>15</v>
      </c>
      <c r="W68" s="9" t="s">
        <v>15</v>
      </c>
      <c r="X68" s="9" t="s">
        <v>15</v>
      </c>
      <c r="Y68" s="9" t="s">
        <v>15</v>
      </c>
      <c r="Z68" s="9" t="s">
        <v>15</v>
      </c>
      <c r="AA68" s="9" t="s">
        <v>15</v>
      </c>
      <c r="AB68" s="9" t="s">
        <v>15</v>
      </c>
      <c r="AC68" s="9" t="s">
        <v>15</v>
      </c>
      <c r="AD68" s="9" t="s">
        <v>15</v>
      </c>
      <c r="AE68" s="9" t="s">
        <v>15</v>
      </c>
    </row>
    <row r="69" spans="1:31" ht="13.5">
      <c r="A69" s="47"/>
      <c r="B69" s="28" t="str">
        <f>HYPERLINK("http://quest.rowiki.jp/?Academy/Powerup/Poring","狙われた食堂!!(1)")</f>
        <v>狙われた食堂!!(1)</v>
      </c>
      <c r="C69" s="26" t="s">
        <v>271</v>
      </c>
      <c r="D69" s="26" t="s">
        <v>272</v>
      </c>
      <c r="E69" s="3">
        <v>4</v>
      </c>
      <c r="G69" s="3">
        <v>6</v>
      </c>
      <c r="H69" s="9" t="s">
        <v>15</v>
      </c>
      <c r="I69" s="9" t="s">
        <v>15</v>
      </c>
      <c r="J69" s="9" t="s">
        <v>15</v>
      </c>
      <c r="K69" s="9" t="s">
        <v>15</v>
      </c>
      <c r="L69" s="9" t="s">
        <v>15</v>
      </c>
      <c r="M69" s="9" t="s">
        <v>15</v>
      </c>
      <c r="N69" s="9" t="s">
        <v>15</v>
      </c>
      <c r="O69" s="9" t="s">
        <v>15</v>
      </c>
      <c r="P69" s="9" t="s">
        <v>15</v>
      </c>
      <c r="Q69" s="9" t="s">
        <v>15</v>
      </c>
      <c r="R69" s="9" t="s">
        <v>15</v>
      </c>
      <c r="S69" s="9" t="s">
        <v>15</v>
      </c>
      <c r="T69" s="9" t="s">
        <v>15</v>
      </c>
      <c r="U69" s="9" t="s">
        <v>15</v>
      </c>
      <c r="V69" s="9" t="s">
        <v>15</v>
      </c>
      <c r="W69" s="9" t="s">
        <v>15</v>
      </c>
      <c r="X69" s="9" t="s">
        <v>15</v>
      </c>
      <c r="Y69" s="9" t="s">
        <v>15</v>
      </c>
      <c r="Z69" s="9" t="s">
        <v>15</v>
      </c>
      <c r="AA69" s="9" t="s">
        <v>15</v>
      </c>
      <c r="AB69" s="9" t="s">
        <v>15</v>
      </c>
      <c r="AC69" s="9" t="s">
        <v>15</v>
      </c>
      <c r="AD69" s="9" t="s">
        <v>15</v>
      </c>
      <c r="AE69" s="9" t="s">
        <v>15</v>
      </c>
    </row>
    <row r="70" spans="1:31" ht="13.5">
      <c r="A70" s="47"/>
      <c r="B70" s="28" t="str">
        <f>HYPERLINK("http://quest.rowiki.jp/?Academy/Powerup/Poring","狙われた食堂!!(2)")</f>
        <v>狙われた食堂!!(2)</v>
      </c>
      <c r="C70" s="26" t="s">
        <v>273</v>
      </c>
      <c r="D70" s="26" t="s">
        <v>274</v>
      </c>
      <c r="E70" s="3">
        <v>7</v>
      </c>
      <c r="G70" s="3">
        <v>6</v>
      </c>
      <c r="H70" s="9" t="s">
        <v>15</v>
      </c>
      <c r="I70" s="9" t="s">
        <v>15</v>
      </c>
      <c r="J70" s="9" t="s">
        <v>15</v>
      </c>
      <c r="K70" s="9" t="s">
        <v>15</v>
      </c>
      <c r="L70" s="9" t="s">
        <v>15</v>
      </c>
      <c r="M70" s="9" t="s">
        <v>15</v>
      </c>
      <c r="N70" s="9" t="s">
        <v>15</v>
      </c>
      <c r="O70" s="9" t="s">
        <v>15</v>
      </c>
      <c r="P70" s="9" t="s">
        <v>15</v>
      </c>
      <c r="Q70" s="9" t="s">
        <v>15</v>
      </c>
      <c r="R70" s="9" t="s">
        <v>15</v>
      </c>
      <c r="S70" s="9" t="s">
        <v>15</v>
      </c>
      <c r="T70" s="9" t="s">
        <v>15</v>
      </c>
      <c r="U70" s="9" t="s">
        <v>15</v>
      </c>
      <c r="V70" s="9" t="s">
        <v>15</v>
      </c>
      <c r="W70" s="9" t="s">
        <v>15</v>
      </c>
      <c r="X70" s="9" t="s">
        <v>15</v>
      </c>
      <c r="Y70" s="9" t="s">
        <v>15</v>
      </c>
      <c r="Z70" s="9" t="s">
        <v>15</v>
      </c>
      <c r="AA70" s="9" t="s">
        <v>15</v>
      </c>
      <c r="AB70" s="9" t="s">
        <v>15</v>
      </c>
      <c r="AC70" s="9" t="s">
        <v>15</v>
      </c>
      <c r="AD70" s="9" t="s">
        <v>15</v>
      </c>
      <c r="AE70" s="9" t="s">
        <v>15</v>
      </c>
    </row>
    <row r="71" spans="1:31" ht="13.5">
      <c r="A71" s="47"/>
      <c r="B71" s="28" t="str">
        <f>HYPERLINK("http://quest.rowiki.jp/?Academy/Powerup/Poring","狙われた食堂!!(3)")</f>
        <v>狙われた食堂!!(3)</v>
      </c>
      <c r="C71" s="26" t="s">
        <v>275</v>
      </c>
      <c r="D71" s="26" t="s">
        <v>276</v>
      </c>
      <c r="E71" s="3">
        <v>10</v>
      </c>
      <c r="G71" s="3">
        <v>6</v>
      </c>
      <c r="H71" s="9" t="s">
        <v>15</v>
      </c>
      <c r="I71" s="9" t="s">
        <v>15</v>
      </c>
      <c r="J71" s="9" t="s">
        <v>15</v>
      </c>
      <c r="K71" s="9" t="s">
        <v>15</v>
      </c>
      <c r="L71" s="9" t="s">
        <v>15</v>
      </c>
      <c r="M71" s="9" t="s">
        <v>15</v>
      </c>
      <c r="N71" s="9" t="s">
        <v>15</v>
      </c>
      <c r="O71" s="9" t="s">
        <v>15</v>
      </c>
      <c r="P71" s="9" t="s">
        <v>15</v>
      </c>
      <c r="Q71" s="9" t="s">
        <v>15</v>
      </c>
      <c r="R71" s="9" t="s">
        <v>15</v>
      </c>
      <c r="S71" s="9" t="s">
        <v>15</v>
      </c>
      <c r="T71" s="9" t="s">
        <v>15</v>
      </c>
      <c r="U71" s="9" t="s">
        <v>15</v>
      </c>
      <c r="V71" s="9" t="s">
        <v>15</v>
      </c>
      <c r="W71" s="9" t="s">
        <v>15</v>
      </c>
      <c r="X71" s="9" t="s">
        <v>15</v>
      </c>
      <c r="Y71" s="9" t="s">
        <v>15</v>
      </c>
      <c r="Z71" s="9" t="s">
        <v>15</v>
      </c>
      <c r="AA71" s="9" t="s">
        <v>15</v>
      </c>
      <c r="AB71" s="9" t="s">
        <v>15</v>
      </c>
      <c r="AC71" s="9" t="s">
        <v>15</v>
      </c>
      <c r="AD71" s="9" t="s">
        <v>15</v>
      </c>
      <c r="AE71" s="9" t="s">
        <v>15</v>
      </c>
    </row>
    <row r="72" spans="1:31" ht="13.5">
      <c r="A72" s="47"/>
      <c r="B72" s="28" t="str">
        <f>HYPERLINK("http://quest.rowiki.jp/?Academy/Powerup/Poring","魔法の秘薬(1)")</f>
        <v>魔法の秘薬(1)</v>
      </c>
      <c r="C72" s="26" t="s">
        <v>277</v>
      </c>
      <c r="D72" s="26" t="s">
        <v>278</v>
      </c>
      <c r="E72" s="3">
        <v>13</v>
      </c>
      <c r="G72" s="3">
        <v>7</v>
      </c>
      <c r="H72" s="9" t="s">
        <v>15</v>
      </c>
      <c r="I72" s="9" t="s">
        <v>15</v>
      </c>
      <c r="J72" s="9" t="s">
        <v>15</v>
      </c>
      <c r="K72" s="9" t="s">
        <v>15</v>
      </c>
      <c r="L72" s="9" t="s">
        <v>15</v>
      </c>
      <c r="M72" s="9" t="s">
        <v>15</v>
      </c>
      <c r="N72" s="9" t="s">
        <v>15</v>
      </c>
      <c r="O72" s="9" t="s">
        <v>15</v>
      </c>
      <c r="P72" s="9" t="s">
        <v>15</v>
      </c>
      <c r="Q72" s="9" t="s">
        <v>15</v>
      </c>
      <c r="R72" s="9" t="s">
        <v>15</v>
      </c>
      <c r="S72" s="9" t="s">
        <v>15</v>
      </c>
      <c r="T72" s="9" t="s">
        <v>15</v>
      </c>
      <c r="U72" s="9" t="s">
        <v>15</v>
      </c>
      <c r="V72" s="9" t="s">
        <v>15</v>
      </c>
      <c r="W72" s="9" t="s">
        <v>15</v>
      </c>
      <c r="X72" s="9" t="s">
        <v>15</v>
      </c>
      <c r="Y72" s="9" t="s">
        <v>15</v>
      </c>
      <c r="Z72" s="9" t="s">
        <v>15</v>
      </c>
      <c r="AA72" s="9" t="s">
        <v>15</v>
      </c>
      <c r="AB72" s="9" t="s">
        <v>15</v>
      </c>
      <c r="AC72" s="9" t="s">
        <v>15</v>
      </c>
      <c r="AD72" s="9" t="s">
        <v>15</v>
      </c>
      <c r="AE72" s="9" t="s">
        <v>15</v>
      </c>
    </row>
    <row r="73" spans="1:31" ht="13.5">
      <c r="A73" s="47"/>
      <c r="B73" s="28" t="str">
        <f>HYPERLINK("http://quest.rowiki.jp/?Academy/Powerup/Poring","魔法の秘薬(2)")</f>
        <v>魔法の秘薬(2)</v>
      </c>
      <c r="C73" s="26" t="s">
        <v>279</v>
      </c>
      <c r="D73" s="26" t="s">
        <v>280</v>
      </c>
      <c r="E73" s="3">
        <v>16</v>
      </c>
      <c r="G73" s="3">
        <v>7</v>
      </c>
      <c r="H73" s="9" t="s">
        <v>15</v>
      </c>
      <c r="I73" s="9" t="s">
        <v>15</v>
      </c>
      <c r="J73" s="9" t="s">
        <v>15</v>
      </c>
      <c r="K73" s="9" t="s">
        <v>15</v>
      </c>
      <c r="L73" s="9" t="s">
        <v>15</v>
      </c>
      <c r="M73" s="9" t="s">
        <v>15</v>
      </c>
      <c r="N73" s="9" t="s">
        <v>15</v>
      </c>
      <c r="O73" s="9" t="s">
        <v>15</v>
      </c>
      <c r="P73" s="9" t="s">
        <v>15</v>
      </c>
      <c r="Q73" s="9" t="s">
        <v>15</v>
      </c>
      <c r="R73" s="9" t="s">
        <v>15</v>
      </c>
      <c r="S73" s="9" t="s">
        <v>15</v>
      </c>
      <c r="T73" s="9" t="s">
        <v>15</v>
      </c>
      <c r="U73" s="9" t="s">
        <v>15</v>
      </c>
      <c r="V73" s="9" t="s">
        <v>15</v>
      </c>
      <c r="W73" s="9" t="s">
        <v>15</v>
      </c>
      <c r="X73" s="9" t="s">
        <v>15</v>
      </c>
      <c r="Y73" s="9" t="s">
        <v>15</v>
      </c>
      <c r="Z73" s="9" t="s">
        <v>15</v>
      </c>
      <c r="AA73" s="9" t="s">
        <v>15</v>
      </c>
      <c r="AB73" s="9" t="s">
        <v>15</v>
      </c>
      <c r="AC73" s="9" t="s">
        <v>15</v>
      </c>
      <c r="AD73" s="9" t="s">
        <v>15</v>
      </c>
      <c r="AE73" s="9" t="s">
        <v>15</v>
      </c>
    </row>
    <row r="74" spans="1:31" ht="13.5">
      <c r="A74" s="47"/>
      <c r="B74" s="28" t="str">
        <f>HYPERLINK("http://quest.rowiki.jp/?Academy/Powerup/Poring","魔法の秘薬(3)")</f>
        <v>魔法の秘薬(3)</v>
      </c>
      <c r="C74" s="26" t="s">
        <v>281</v>
      </c>
      <c r="D74" s="26" t="s">
        <v>282</v>
      </c>
      <c r="E74" s="3">
        <v>19</v>
      </c>
      <c r="G74" s="3">
        <v>7</v>
      </c>
      <c r="H74" s="9" t="s">
        <v>15</v>
      </c>
      <c r="I74" s="9" t="s">
        <v>15</v>
      </c>
      <c r="J74" s="9" t="s">
        <v>15</v>
      </c>
      <c r="K74" s="9" t="s">
        <v>15</v>
      </c>
      <c r="L74" s="9" t="s">
        <v>15</v>
      </c>
      <c r="M74" s="9" t="s">
        <v>15</v>
      </c>
      <c r="N74" s="9" t="s">
        <v>15</v>
      </c>
      <c r="O74" s="9" t="s">
        <v>15</v>
      </c>
      <c r="P74" s="9" t="s">
        <v>15</v>
      </c>
      <c r="Q74" s="9" t="s">
        <v>15</v>
      </c>
      <c r="R74" s="9" t="s">
        <v>15</v>
      </c>
      <c r="S74" s="9" t="s">
        <v>15</v>
      </c>
      <c r="T74" s="9" t="s">
        <v>15</v>
      </c>
      <c r="U74" s="9" t="s">
        <v>15</v>
      </c>
      <c r="V74" s="9" t="s">
        <v>15</v>
      </c>
      <c r="W74" s="9" t="s">
        <v>15</v>
      </c>
      <c r="X74" s="9" t="s">
        <v>15</v>
      </c>
      <c r="Y74" s="9" t="s">
        <v>15</v>
      </c>
      <c r="Z74" s="9" t="s">
        <v>15</v>
      </c>
      <c r="AA74" s="9" t="s">
        <v>15</v>
      </c>
      <c r="AB74" s="9" t="s">
        <v>15</v>
      </c>
      <c r="AC74" s="9" t="s">
        <v>15</v>
      </c>
      <c r="AD74" s="9" t="s">
        <v>15</v>
      </c>
      <c r="AE74" s="9" t="s">
        <v>15</v>
      </c>
    </row>
    <row r="75" spans="1:31" ht="13.5">
      <c r="A75" s="47"/>
      <c r="B75" s="28" t="str">
        <f>HYPERLINK("http://quest.rowiki.jp/?Academy/Powerup/Poring","世界征服ロボ(1)")</f>
        <v>世界征服ロボ(1)</v>
      </c>
      <c r="C75" s="26" t="s">
        <v>283</v>
      </c>
      <c r="D75" s="26" t="s">
        <v>284</v>
      </c>
      <c r="E75" s="3">
        <v>22</v>
      </c>
      <c r="G75" s="3">
        <v>8</v>
      </c>
      <c r="H75" s="9" t="s">
        <v>15</v>
      </c>
      <c r="I75" s="9" t="s">
        <v>15</v>
      </c>
      <c r="J75" s="9" t="s">
        <v>15</v>
      </c>
      <c r="K75" s="9" t="s">
        <v>15</v>
      </c>
      <c r="L75" s="9" t="s">
        <v>15</v>
      </c>
      <c r="M75" s="9" t="s">
        <v>15</v>
      </c>
      <c r="N75" s="9" t="s">
        <v>15</v>
      </c>
      <c r="O75" s="9" t="s">
        <v>15</v>
      </c>
      <c r="P75" s="9" t="s">
        <v>15</v>
      </c>
      <c r="Q75" s="9" t="s">
        <v>15</v>
      </c>
      <c r="R75" s="9" t="s">
        <v>15</v>
      </c>
      <c r="S75" s="9" t="s">
        <v>15</v>
      </c>
      <c r="T75" s="9" t="s">
        <v>15</v>
      </c>
      <c r="U75" s="9" t="s">
        <v>15</v>
      </c>
      <c r="V75" s="9" t="s">
        <v>15</v>
      </c>
      <c r="W75" s="9" t="s">
        <v>15</v>
      </c>
      <c r="X75" s="9" t="s">
        <v>15</v>
      </c>
      <c r="Y75" s="9" t="s">
        <v>15</v>
      </c>
      <c r="Z75" s="9" t="s">
        <v>15</v>
      </c>
      <c r="AA75" s="9" t="s">
        <v>15</v>
      </c>
      <c r="AB75" s="9" t="s">
        <v>15</v>
      </c>
      <c r="AC75" s="9" t="s">
        <v>15</v>
      </c>
      <c r="AD75" s="9" t="s">
        <v>15</v>
      </c>
      <c r="AE75" s="9" t="s">
        <v>15</v>
      </c>
    </row>
    <row r="76" spans="1:31" ht="13.5">
      <c r="A76" s="47"/>
      <c r="B76" s="28" t="str">
        <f>HYPERLINK("http://quest.rowiki.jp/?Academy/Powerup/Poring","世界征服ロボ(2)")</f>
        <v>世界征服ロボ(2)</v>
      </c>
      <c r="C76" s="26" t="s">
        <v>285</v>
      </c>
      <c r="D76" s="26" t="s">
        <v>286</v>
      </c>
      <c r="E76" s="3">
        <v>25</v>
      </c>
      <c r="G76" s="3">
        <v>8</v>
      </c>
      <c r="H76" s="9" t="s">
        <v>15</v>
      </c>
      <c r="I76" s="9" t="s">
        <v>15</v>
      </c>
      <c r="J76" s="9" t="s">
        <v>15</v>
      </c>
      <c r="K76" s="9" t="s">
        <v>15</v>
      </c>
      <c r="L76" s="9" t="s">
        <v>15</v>
      </c>
      <c r="M76" s="9" t="s">
        <v>15</v>
      </c>
      <c r="N76" s="9" t="s">
        <v>15</v>
      </c>
      <c r="O76" s="9" t="s">
        <v>15</v>
      </c>
      <c r="P76" s="9" t="s">
        <v>15</v>
      </c>
      <c r="Q76" s="9" t="s">
        <v>15</v>
      </c>
      <c r="R76" s="9" t="s">
        <v>15</v>
      </c>
      <c r="S76" s="9" t="s">
        <v>15</v>
      </c>
      <c r="T76" s="9" t="s">
        <v>15</v>
      </c>
      <c r="U76" s="9" t="s">
        <v>15</v>
      </c>
      <c r="V76" s="9" t="s">
        <v>15</v>
      </c>
      <c r="W76" s="9" t="s">
        <v>15</v>
      </c>
      <c r="X76" s="9" t="s">
        <v>15</v>
      </c>
      <c r="Y76" s="9" t="s">
        <v>15</v>
      </c>
      <c r="Z76" s="9" t="s">
        <v>15</v>
      </c>
      <c r="AA76" s="9" t="s">
        <v>15</v>
      </c>
      <c r="AB76" s="9" t="s">
        <v>15</v>
      </c>
      <c r="AC76" s="9" t="s">
        <v>15</v>
      </c>
      <c r="AD76" s="9" t="s">
        <v>15</v>
      </c>
      <c r="AE76" s="9" t="s">
        <v>15</v>
      </c>
    </row>
    <row r="77" spans="1:31" ht="13.5">
      <c r="A77" s="47"/>
      <c r="B77" s="28" t="str">
        <f>HYPERLINK("http://quest.rowiki.jp/?Academy/Powerup/Poring","世界征服ロボ(3)")</f>
        <v>世界征服ロボ(3)</v>
      </c>
      <c r="C77" s="26" t="s">
        <v>287</v>
      </c>
      <c r="D77" s="26" t="s">
        <v>288</v>
      </c>
      <c r="E77" s="3">
        <v>28</v>
      </c>
      <c r="G77" s="3">
        <v>8</v>
      </c>
      <c r="H77" s="9" t="s">
        <v>15</v>
      </c>
      <c r="I77" s="9" t="s">
        <v>15</v>
      </c>
      <c r="J77" s="9" t="s">
        <v>15</v>
      </c>
      <c r="K77" s="9" t="s">
        <v>15</v>
      </c>
      <c r="L77" s="9" t="s">
        <v>15</v>
      </c>
      <c r="M77" s="9" t="s">
        <v>15</v>
      </c>
      <c r="N77" s="9" t="s">
        <v>15</v>
      </c>
      <c r="O77" s="9" t="s">
        <v>15</v>
      </c>
      <c r="P77" s="9" t="s">
        <v>15</v>
      </c>
      <c r="Q77" s="9" t="s">
        <v>15</v>
      </c>
      <c r="R77" s="9" t="s">
        <v>15</v>
      </c>
      <c r="S77" s="9" t="s">
        <v>15</v>
      </c>
      <c r="T77" s="9" t="s">
        <v>15</v>
      </c>
      <c r="U77" s="9" t="s">
        <v>15</v>
      </c>
      <c r="V77" s="9" t="s">
        <v>15</v>
      </c>
      <c r="W77" s="9" t="s">
        <v>15</v>
      </c>
      <c r="X77" s="9" t="s">
        <v>15</v>
      </c>
      <c r="Y77" s="9" t="s">
        <v>15</v>
      </c>
      <c r="Z77" s="9" t="s">
        <v>15</v>
      </c>
      <c r="AA77" s="9" t="s">
        <v>15</v>
      </c>
      <c r="AB77" s="9" t="s">
        <v>15</v>
      </c>
      <c r="AC77" s="9" t="s">
        <v>15</v>
      </c>
      <c r="AD77" s="9" t="s">
        <v>15</v>
      </c>
      <c r="AE77" s="9" t="s">
        <v>15</v>
      </c>
    </row>
    <row r="78" spans="1:31" ht="13.5">
      <c r="A78" s="47"/>
      <c r="B78" s="28" t="str">
        <f>HYPERLINK("http://quest.rowiki.jp/?Academy/Powerup/Poring","ミスティの憂鬱(1)")</f>
        <v>ミスティの憂鬱(1)</v>
      </c>
      <c r="C78" s="26" t="s">
        <v>289</v>
      </c>
      <c r="D78" s="26" t="s">
        <v>290</v>
      </c>
      <c r="E78" s="3">
        <v>31</v>
      </c>
      <c r="G78" s="3">
        <v>9</v>
      </c>
      <c r="H78" s="9" t="s">
        <v>15</v>
      </c>
      <c r="I78" s="9" t="s">
        <v>15</v>
      </c>
      <c r="J78" s="9" t="s">
        <v>15</v>
      </c>
      <c r="K78" s="9" t="s">
        <v>15</v>
      </c>
      <c r="L78" s="9" t="s">
        <v>15</v>
      </c>
      <c r="M78" s="9" t="s">
        <v>15</v>
      </c>
      <c r="N78" s="9" t="s">
        <v>15</v>
      </c>
      <c r="O78" s="9" t="s">
        <v>15</v>
      </c>
      <c r="P78" s="9" t="s">
        <v>15</v>
      </c>
      <c r="Q78" s="9" t="s">
        <v>15</v>
      </c>
      <c r="R78" s="9" t="s">
        <v>15</v>
      </c>
      <c r="S78" s="9" t="s">
        <v>15</v>
      </c>
      <c r="T78" s="9" t="s">
        <v>15</v>
      </c>
      <c r="U78" s="9" t="s">
        <v>15</v>
      </c>
      <c r="V78" s="9" t="s">
        <v>15</v>
      </c>
      <c r="W78" s="9" t="s">
        <v>15</v>
      </c>
      <c r="X78" s="9" t="s">
        <v>15</v>
      </c>
      <c r="Y78" s="9" t="s">
        <v>15</v>
      </c>
      <c r="Z78" s="9" t="s">
        <v>15</v>
      </c>
      <c r="AA78" s="9" t="s">
        <v>15</v>
      </c>
      <c r="AB78" s="9" t="s">
        <v>15</v>
      </c>
      <c r="AC78" s="9" t="s">
        <v>15</v>
      </c>
      <c r="AD78" s="9" t="s">
        <v>15</v>
      </c>
      <c r="AE78" s="9" t="s">
        <v>15</v>
      </c>
    </row>
    <row r="79" spans="1:31" ht="13.5">
      <c r="A79" s="47"/>
      <c r="B79" s="28" t="str">
        <f>HYPERLINK("http://quest.rowiki.jp/?Academy/Powerup/Poring","ミスティの憂鬱(2)")</f>
        <v>ミスティの憂鬱(2)</v>
      </c>
      <c r="C79" s="26" t="s">
        <v>291</v>
      </c>
      <c r="D79" s="26" t="s">
        <v>292</v>
      </c>
      <c r="E79" s="3">
        <v>34</v>
      </c>
      <c r="G79" s="3">
        <v>9</v>
      </c>
      <c r="H79" s="9" t="s">
        <v>15</v>
      </c>
      <c r="I79" s="9" t="s">
        <v>15</v>
      </c>
      <c r="J79" s="9" t="s">
        <v>15</v>
      </c>
      <c r="K79" s="9" t="s">
        <v>15</v>
      </c>
      <c r="L79" s="9" t="s">
        <v>15</v>
      </c>
      <c r="M79" s="9" t="s">
        <v>15</v>
      </c>
      <c r="N79" s="9" t="s">
        <v>15</v>
      </c>
      <c r="O79" s="9" t="s">
        <v>15</v>
      </c>
      <c r="P79" s="9" t="s">
        <v>15</v>
      </c>
      <c r="Q79" s="9" t="s">
        <v>15</v>
      </c>
      <c r="R79" s="9" t="s">
        <v>15</v>
      </c>
      <c r="S79" s="9" t="s">
        <v>15</v>
      </c>
      <c r="T79" s="9" t="s">
        <v>15</v>
      </c>
      <c r="U79" s="9" t="s">
        <v>15</v>
      </c>
      <c r="V79" s="9" t="s">
        <v>15</v>
      </c>
      <c r="W79" s="9" t="s">
        <v>15</v>
      </c>
      <c r="X79" s="9" t="s">
        <v>15</v>
      </c>
      <c r="Y79" s="9" t="s">
        <v>15</v>
      </c>
      <c r="Z79" s="9" t="s">
        <v>15</v>
      </c>
      <c r="AA79" s="9" t="s">
        <v>15</v>
      </c>
      <c r="AB79" s="9" t="s">
        <v>15</v>
      </c>
      <c r="AC79" s="9" t="s">
        <v>15</v>
      </c>
      <c r="AD79" s="9" t="s">
        <v>15</v>
      </c>
      <c r="AE79" s="9" t="s">
        <v>15</v>
      </c>
    </row>
    <row r="80" spans="1:31" ht="13.5">
      <c r="A80" s="47"/>
      <c r="B80" s="28" t="str">
        <f>HYPERLINK("http://quest.rowiki.jp/?Academy/Powerup/Poring","ミスティの憂鬱(3)")</f>
        <v>ミスティの憂鬱(3)</v>
      </c>
      <c r="C80" s="26" t="s">
        <v>293</v>
      </c>
      <c r="D80" s="26" t="s">
        <v>294</v>
      </c>
      <c r="E80" s="3">
        <v>37</v>
      </c>
      <c r="G80" s="3">
        <v>9</v>
      </c>
      <c r="H80" s="9" t="s">
        <v>15</v>
      </c>
      <c r="I80" s="9" t="s">
        <v>15</v>
      </c>
      <c r="J80" s="9" t="s">
        <v>15</v>
      </c>
      <c r="K80" s="9" t="s">
        <v>15</v>
      </c>
      <c r="L80" s="9" t="s">
        <v>15</v>
      </c>
      <c r="M80" s="9" t="s">
        <v>15</v>
      </c>
      <c r="N80" s="9" t="s">
        <v>15</v>
      </c>
      <c r="O80" s="9" t="s">
        <v>15</v>
      </c>
      <c r="P80" s="9" t="s">
        <v>15</v>
      </c>
      <c r="Q80" s="9" t="s">
        <v>15</v>
      </c>
      <c r="R80" s="9" t="s">
        <v>15</v>
      </c>
      <c r="S80" s="9" t="s">
        <v>15</v>
      </c>
      <c r="T80" s="9" t="s">
        <v>15</v>
      </c>
      <c r="U80" s="9" t="s">
        <v>15</v>
      </c>
      <c r="V80" s="9" t="s">
        <v>15</v>
      </c>
      <c r="W80" s="9" t="s">
        <v>15</v>
      </c>
      <c r="X80" s="9" t="s">
        <v>15</v>
      </c>
      <c r="Y80" s="9" t="s">
        <v>15</v>
      </c>
      <c r="Z80" s="9" t="s">
        <v>15</v>
      </c>
      <c r="AA80" s="9" t="s">
        <v>15</v>
      </c>
      <c r="AB80" s="9" t="s">
        <v>15</v>
      </c>
      <c r="AC80" s="9" t="s">
        <v>15</v>
      </c>
      <c r="AD80" s="9" t="s">
        <v>15</v>
      </c>
      <c r="AE80" s="9" t="s">
        <v>15</v>
      </c>
    </row>
    <row r="81" spans="1:31" ht="13.5">
      <c r="A81" s="47"/>
      <c r="B81" s="28" t="str">
        <f>HYPERLINK("http://quest.rowiki.jp/?Academy/Powerup/Poring","入団試験(1)")</f>
        <v>入団試験(1)</v>
      </c>
      <c r="C81" s="26" t="s">
        <v>295</v>
      </c>
      <c r="D81" s="26" t="s">
        <v>296</v>
      </c>
      <c r="E81" s="3">
        <v>40</v>
      </c>
      <c r="G81" s="3">
        <v>10</v>
      </c>
      <c r="H81" s="9" t="s">
        <v>15</v>
      </c>
      <c r="I81" s="9" t="s">
        <v>15</v>
      </c>
      <c r="J81" s="9" t="s">
        <v>15</v>
      </c>
      <c r="K81" s="9" t="s">
        <v>15</v>
      </c>
      <c r="L81" s="9" t="s">
        <v>15</v>
      </c>
      <c r="M81" s="9" t="s">
        <v>15</v>
      </c>
      <c r="N81" s="9" t="s">
        <v>15</v>
      </c>
      <c r="O81" s="9" t="s">
        <v>15</v>
      </c>
      <c r="P81" s="9" t="s">
        <v>15</v>
      </c>
      <c r="Q81" s="9" t="s">
        <v>15</v>
      </c>
      <c r="R81" s="9" t="s">
        <v>15</v>
      </c>
      <c r="S81" s="9" t="s">
        <v>15</v>
      </c>
      <c r="T81" s="9" t="s">
        <v>15</v>
      </c>
      <c r="U81" s="9" t="s">
        <v>15</v>
      </c>
      <c r="V81" s="9" t="s">
        <v>15</v>
      </c>
      <c r="W81" s="9" t="s">
        <v>15</v>
      </c>
      <c r="X81" s="9" t="s">
        <v>15</v>
      </c>
      <c r="Y81" s="9" t="s">
        <v>15</v>
      </c>
      <c r="Z81" s="9" t="s">
        <v>15</v>
      </c>
      <c r="AA81" s="9" t="s">
        <v>15</v>
      </c>
      <c r="AB81" s="9" t="s">
        <v>15</v>
      </c>
      <c r="AC81" s="9" t="s">
        <v>15</v>
      </c>
      <c r="AD81" s="9" t="s">
        <v>15</v>
      </c>
      <c r="AE81" s="9" t="s">
        <v>15</v>
      </c>
    </row>
    <row r="82" spans="1:31" ht="13.5">
      <c r="A82" s="47"/>
      <c r="B82" s="28" t="str">
        <f>HYPERLINK("http://quest.rowiki.jp/?Academy/Powerup/Poring","入団試験(2)")</f>
        <v>入団試験(2)</v>
      </c>
      <c r="C82" s="26" t="s">
        <v>297</v>
      </c>
      <c r="D82" s="26" t="s">
        <v>298</v>
      </c>
      <c r="E82" s="3">
        <v>43</v>
      </c>
      <c r="G82" s="3">
        <v>10</v>
      </c>
      <c r="H82" s="9" t="s">
        <v>15</v>
      </c>
      <c r="I82" s="9" t="s">
        <v>15</v>
      </c>
      <c r="J82" s="9" t="s">
        <v>15</v>
      </c>
      <c r="K82" s="9" t="s">
        <v>15</v>
      </c>
      <c r="L82" s="9" t="s">
        <v>15</v>
      </c>
      <c r="M82" s="9" t="s">
        <v>15</v>
      </c>
      <c r="N82" s="9" t="s">
        <v>15</v>
      </c>
      <c r="O82" s="9" t="s">
        <v>15</v>
      </c>
      <c r="P82" s="9" t="s">
        <v>15</v>
      </c>
      <c r="Q82" s="9" t="s">
        <v>15</v>
      </c>
      <c r="R82" s="9" t="s">
        <v>15</v>
      </c>
      <c r="S82" s="9" t="s">
        <v>15</v>
      </c>
      <c r="T82" s="9" t="s">
        <v>15</v>
      </c>
      <c r="U82" s="9" t="s">
        <v>15</v>
      </c>
      <c r="V82" s="9" t="s">
        <v>15</v>
      </c>
      <c r="W82" s="9" t="s">
        <v>15</v>
      </c>
      <c r="X82" s="9" t="s">
        <v>15</v>
      </c>
      <c r="Y82" s="9" t="s">
        <v>15</v>
      </c>
      <c r="Z82" s="9" t="s">
        <v>15</v>
      </c>
      <c r="AA82" s="9" t="s">
        <v>15</v>
      </c>
      <c r="AB82" s="9" t="s">
        <v>15</v>
      </c>
      <c r="AC82" s="9" t="s">
        <v>15</v>
      </c>
      <c r="AD82" s="9" t="s">
        <v>15</v>
      </c>
      <c r="AE82" s="9" t="s">
        <v>15</v>
      </c>
    </row>
    <row r="83" spans="1:31" ht="13.5">
      <c r="A83" s="47"/>
      <c r="B83" s="28" t="str">
        <f>HYPERLINK("http://quest.rowiki.jp/?Academy/Powerup/Poring","入団試験(3)")</f>
        <v>入団試験(3)</v>
      </c>
      <c r="C83" s="26" t="s">
        <v>299</v>
      </c>
      <c r="D83" s="26" t="s">
        <v>300</v>
      </c>
      <c r="E83" s="3">
        <v>46</v>
      </c>
      <c r="G83" s="3">
        <v>10</v>
      </c>
      <c r="H83" s="9" t="s">
        <v>15</v>
      </c>
      <c r="I83" s="9" t="s">
        <v>15</v>
      </c>
      <c r="J83" s="9" t="s">
        <v>15</v>
      </c>
      <c r="K83" s="9" t="s">
        <v>15</v>
      </c>
      <c r="L83" s="9" t="s">
        <v>15</v>
      </c>
      <c r="M83" s="9" t="s">
        <v>15</v>
      </c>
      <c r="N83" s="9" t="s">
        <v>15</v>
      </c>
      <c r="O83" s="9" t="s">
        <v>15</v>
      </c>
      <c r="P83" s="9" t="s">
        <v>15</v>
      </c>
      <c r="Q83" s="9" t="s">
        <v>15</v>
      </c>
      <c r="R83" s="9" t="s">
        <v>15</v>
      </c>
      <c r="S83" s="9" t="s">
        <v>15</v>
      </c>
      <c r="T83" s="9" t="s">
        <v>15</v>
      </c>
      <c r="U83" s="9" t="s">
        <v>15</v>
      </c>
      <c r="V83" s="9" t="s">
        <v>15</v>
      </c>
      <c r="W83" s="9" t="s">
        <v>15</v>
      </c>
      <c r="X83" s="9" t="s">
        <v>15</v>
      </c>
      <c r="Y83" s="9" t="s">
        <v>15</v>
      </c>
      <c r="Z83" s="9" t="s">
        <v>15</v>
      </c>
      <c r="AA83" s="9" t="s">
        <v>15</v>
      </c>
      <c r="AB83" s="9" t="s">
        <v>15</v>
      </c>
      <c r="AC83" s="9" t="s">
        <v>15</v>
      </c>
      <c r="AD83" s="9" t="s">
        <v>15</v>
      </c>
      <c r="AE83" s="9" t="s">
        <v>15</v>
      </c>
    </row>
    <row r="84" spans="2:3" ht="13.5">
      <c r="B84" s="27"/>
      <c r="C84" s="26"/>
    </row>
    <row r="85" spans="1:31" ht="13.5">
      <c r="A85" s="53" t="s">
        <v>732</v>
      </c>
      <c r="B85" s="54" t="str">
        <f>HYPERLINK("http://quest.rowiki.jp/?StrongStarsStory#sss_01","Side：スピカ
完全無欠の冒険者")</f>
        <v>Side：スピカ
完全無欠の冒険者</v>
      </c>
      <c r="C85" s="33" t="s">
        <v>773</v>
      </c>
      <c r="D85" s="33" t="s">
        <v>774</v>
      </c>
      <c r="F85" s="3">
        <v>21</v>
      </c>
      <c r="H85" s="9" t="s">
        <v>15</v>
      </c>
      <c r="I85" s="9" t="s">
        <v>15</v>
      </c>
      <c r="J85" s="9" t="s">
        <v>15</v>
      </c>
      <c r="K85" s="9" t="s">
        <v>15</v>
      </c>
      <c r="L85" s="9" t="s">
        <v>15</v>
      </c>
      <c r="M85" s="9" t="s">
        <v>15</v>
      </c>
      <c r="N85" s="9" t="s">
        <v>15</v>
      </c>
      <c r="O85" s="9" t="s">
        <v>15</v>
      </c>
      <c r="P85" s="9" t="s">
        <v>15</v>
      </c>
      <c r="Q85" s="9" t="s">
        <v>15</v>
      </c>
      <c r="R85" s="9" t="s">
        <v>15</v>
      </c>
      <c r="S85" s="9" t="s">
        <v>15</v>
      </c>
      <c r="T85" s="9" t="s">
        <v>15</v>
      </c>
      <c r="U85" s="9" t="s">
        <v>15</v>
      </c>
      <c r="V85" s="9" t="s">
        <v>15</v>
      </c>
      <c r="W85" s="9" t="s">
        <v>15</v>
      </c>
      <c r="X85" s="9" t="s">
        <v>15</v>
      </c>
      <c r="Y85" s="9" t="s">
        <v>15</v>
      </c>
      <c r="Z85" s="9" t="s">
        <v>15</v>
      </c>
      <c r="AA85" s="9" t="s">
        <v>15</v>
      </c>
      <c r="AB85" s="9" t="s">
        <v>15</v>
      </c>
      <c r="AC85" s="9" t="s">
        <v>15</v>
      </c>
      <c r="AD85" s="9" t="s">
        <v>15</v>
      </c>
      <c r="AE85" s="9" t="s">
        <v>15</v>
      </c>
    </row>
    <row r="86" spans="1:31" ht="13.5">
      <c r="A86" s="53"/>
      <c r="B86" s="55"/>
      <c r="C86" s="33" t="s">
        <v>733</v>
      </c>
      <c r="D86" s="33" t="s">
        <v>734</v>
      </c>
      <c r="F86" s="3" t="s">
        <v>731</v>
      </c>
      <c r="H86" s="9" t="s">
        <v>15</v>
      </c>
      <c r="I86" s="9" t="s">
        <v>15</v>
      </c>
      <c r="J86" s="9" t="s">
        <v>15</v>
      </c>
      <c r="K86" s="9" t="s">
        <v>15</v>
      </c>
      <c r="L86" s="9" t="s">
        <v>15</v>
      </c>
      <c r="M86" s="9" t="s">
        <v>15</v>
      </c>
      <c r="N86" s="9" t="s">
        <v>15</v>
      </c>
      <c r="O86" s="9" t="s">
        <v>15</v>
      </c>
      <c r="P86" s="9" t="s">
        <v>15</v>
      </c>
      <c r="Q86" s="9" t="s">
        <v>15</v>
      </c>
      <c r="R86" s="9" t="s">
        <v>15</v>
      </c>
      <c r="S86" s="9" t="s">
        <v>15</v>
      </c>
      <c r="T86" s="9" t="s">
        <v>15</v>
      </c>
      <c r="U86" s="9" t="s">
        <v>15</v>
      </c>
      <c r="V86" s="9" t="s">
        <v>15</v>
      </c>
      <c r="W86" s="9" t="s">
        <v>15</v>
      </c>
      <c r="X86" s="9" t="s">
        <v>15</v>
      </c>
      <c r="Y86" s="9" t="s">
        <v>15</v>
      </c>
      <c r="Z86" s="9" t="s">
        <v>15</v>
      </c>
      <c r="AA86" s="9" t="s">
        <v>15</v>
      </c>
      <c r="AB86" s="9" t="s">
        <v>15</v>
      </c>
      <c r="AC86" s="9" t="s">
        <v>15</v>
      </c>
      <c r="AD86" s="9" t="s">
        <v>15</v>
      </c>
      <c r="AE86" s="9" t="s">
        <v>15</v>
      </c>
    </row>
    <row r="87" spans="1:31" ht="13.5">
      <c r="A87" s="53"/>
      <c r="B87" s="55"/>
      <c r="C87" s="33" t="s">
        <v>735</v>
      </c>
      <c r="D87" s="33" t="s">
        <v>736</v>
      </c>
      <c r="F87" s="3" t="s">
        <v>731</v>
      </c>
      <c r="H87" s="9" t="s">
        <v>15</v>
      </c>
      <c r="I87" s="9" t="s">
        <v>15</v>
      </c>
      <c r="J87" s="9" t="s">
        <v>15</v>
      </c>
      <c r="K87" s="9" t="s">
        <v>15</v>
      </c>
      <c r="L87" s="9" t="s">
        <v>15</v>
      </c>
      <c r="M87" s="9" t="s">
        <v>15</v>
      </c>
      <c r="N87" s="9" t="s">
        <v>15</v>
      </c>
      <c r="O87" s="9" t="s">
        <v>15</v>
      </c>
      <c r="P87" s="9" t="s">
        <v>15</v>
      </c>
      <c r="Q87" s="9" t="s">
        <v>15</v>
      </c>
      <c r="R87" s="9" t="s">
        <v>15</v>
      </c>
      <c r="S87" s="9" t="s">
        <v>15</v>
      </c>
      <c r="T87" s="9" t="s">
        <v>15</v>
      </c>
      <c r="U87" s="9" t="s">
        <v>15</v>
      </c>
      <c r="V87" s="9" t="s">
        <v>15</v>
      </c>
      <c r="W87" s="9" t="s">
        <v>15</v>
      </c>
      <c r="X87" s="9" t="s">
        <v>15</v>
      </c>
      <c r="Y87" s="9" t="s">
        <v>15</v>
      </c>
      <c r="Z87" s="9" t="s">
        <v>15</v>
      </c>
      <c r="AA87" s="9" t="s">
        <v>15</v>
      </c>
      <c r="AB87" s="9" t="s">
        <v>15</v>
      </c>
      <c r="AC87" s="9" t="s">
        <v>15</v>
      </c>
      <c r="AD87" s="9" t="s">
        <v>15</v>
      </c>
      <c r="AE87" s="9" t="s">
        <v>15</v>
      </c>
    </row>
    <row r="88" spans="1:31" ht="13.5">
      <c r="A88" s="53"/>
      <c r="B88" s="54" t="str">
        <f>HYPERLINK("http://quest.rowiki.jp/?StrongStarsStory#sss_02","Side：サビク
駆け抜ける伝説の勇士")</f>
        <v>Side：サビク
駆け抜ける伝説の勇士</v>
      </c>
      <c r="C88" s="33" t="s">
        <v>733</v>
      </c>
      <c r="D88" s="33" t="s">
        <v>734</v>
      </c>
      <c r="F88" s="3" t="s">
        <v>731</v>
      </c>
      <c r="H88" s="9" t="s">
        <v>15</v>
      </c>
      <c r="I88" s="9" t="s">
        <v>15</v>
      </c>
      <c r="J88" s="9" t="s">
        <v>15</v>
      </c>
      <c r="K88" s="9" t="s">
        <v>15</v>
      </c>
      <c r="L88" s="9" t="s">
        <v>15</v>
      </c>
      <c r="M88" s="9" t="s">
        <v>15</v>
      </c>
      <c r="N88" s="9" t="s">
        <v>15</v>
      </c>
      <c r="O88" s="9" t="s">
        <v>15</v>
      </c>
      <c r="P88" s="9" t="s">
        <v>15</v>
      </c>
      <c r="Q88" s="9" t="s">
        <v>15</v>
      </c>
      <c r="R88" s="9" t="s">
        <v>15</v>
      </c>
      <c r="S88" s="9" t="s">
        <v>15</v>
      </c>
      <c r="T88" s="9" t="s">
        <v>15</v>
      </c>
      <c r="U88" s="9" t="s">
        <v>15</v>
      </c>
      <c r="V88" s="9" t="s">
        <v>15</v>
      </c>
      <c r="W88" s="9" t="s">
        <v>15</v>
      </c>
      <c r="X88" s="9" t="s">
        <v>15</v>
      </c>
      <c r="Y88" s="9" t="s">
        <v>15</v>
      </c>
      <c r="Z88" s="9" t="s">
        <v>15</v>
      </c>
      <c r="AA88" s="9" t="s">
        <v>15</v>
      </c>
      <c r="AB88" s="9" t="s">
        <v>15</v>
      </c>
      <c r="AC88" s="9" t="s">
        <v>15</v>
      </c>
      <c r="AD88" s="9" t="s">
        <v>15</v>
      </c>
      <c r="AE88" s="9" t="s">
        <v>15</v>
      </c>
    </row>
    <row r="89" spans="1:31" ht="13.5">
      <c r="A89" s="53"/>
      <c r="B89" s="55"/>
      <c r="C89" s="33" t="s">
        <v>733</v>
      </c>
      <c r="D89" s="33" t="s">
        <v>734</v>
      </c>
      <c r="F89" s="3" t="s">
        <v>731</v>
      </c>
      <c r="H89" s="9" t="s">
        <v>15</v>
      </c>
      <c r="I89" s="9" t="s">
        <v>15</v>
      </c>
      <c r="J89" s="9" t="s">
        <v>15</v>
      </c>
      <c r="K89" s="9" t="s">
        <v>15</v>
      </c>
      <c r="L89" s="9" t="s">
        <v>15</v>
      </c>
      <c r="M89" s="9" t="s">
        <v>15</v>
      </c>
      <c r="N89" s="9" t="s">
        <v>15</v>
      </c>
      <c r="O89" s="9" t="s">
        <v>15</v>
      </c>
      <c r="P89" s="9" t="s">
        <v>15</v>
      </c>
      <c r="Q89" s="9" t="s">
        <v>15</v>
      </c>
      <c r="R89" s="9" t="s">
        <v>15</v>
      </c>
      <c r="S89" s="9" t="s">
        <v>15</v>
      </c>
      <c r="T89" s="9" t="s">
        <v>15</v>
      </c>
      <c r="U89" s="9" t="s">
        <v>15</v>
      </c>
      <c r="V89" s="9" t="s">
        <v>15</v>
      </c>
      <c r="W89" s="9" t="s">
        <v>15</v>
      </c>
      <c r="X89" s="9" t="s">
        <v>15</v>
      </c>
      <c r="Y89" s="9" t="s">
        <v>15</v>
      </c>
      <c r="Z89" s="9" t="s">
        <v>15</v>
      </c>
      <c r="AA89" s="9" t="s">
        <v>15</v>
      </c>
      <c r="AB89" s="9" t="s">
        <v>15</v>
      </c>
      <c r="AC89" s="9" t="s">
        <v>15</v>
      </c>
      <c r="AD89" s="9" t="s">
        <v>15</v>
      </c>
      <c r="AE89" s="9" t="s">
        <v>15</v>
      </c>
    </row>
    <row r="90" spans="1:31" ht="13.5">
      <c r="A90" s="53"/>
      <c r="B90" s="55"/>
      <c r="C90" s="33" t="s">
        <v>735</v>
      </c>
      <c r="D90" s="33" t="s">
        <v>736</v>
      </c>
      <c r="F90" s="3" t="s">
        <v>731</v>
      </c>
      <c r="H90" s="9" t="s">
        <v>15</v>
      </c>
      <c r="I90" s="9" t="s">
        <v>15</v>
      </c>
      <c r="J90" s="9" t="s">
        <v>15</v>
      </c>
      <c r="K90" s="9" t="s">
        <v>15</v>
      </c>
      <c r="L90" s="9" t="s">
        <v>15</v>
      </c>
      <c r="M90" s="9" t="s">
        <v>15</v>
      </c>
      <c r="N90" s="9" t="s">
        <v>15</v>
      </c>
      <c r="O90" s="9" t="s">
        <v>15</v>
      </c>
      <c r="P90" s="9" t="s">
        <v>15</v>
      </c>
      <c r="Q90" s="9" t="s">
        <v>15</v>
      </c>
      <c r="R90" s="9" t="s">
        <v>15</v>
      </c>
      <c r="S90" s="9" t="s">
        <v>15</v>
      </c>
      <c r="T90" s="9" t="s">
        <v>15</v>
      </c>
      <c r="U90" s="9" t="s">
        <v>15</v>
      </c>
      <c r="V90" s="9" t="s">
        <v>15</v>
      </c>
      <c r="W90" s="9" t="s">
        <v>15</v>
      </c>
      <c r="X90" s="9" t="s">
        <v>15</v>
      </c>
      <c r="Y90" s="9" t="s">
        <v>15</v>
      </c>
      <c r="Z90" s="9" t="s">
        <v>15</v>
      </c>
      <c r="AA90" s="9" t="s">
        <v>15</v>
      </c>
      <c r="AB90" s="9" t="s">
        <v>15</v>
      </c>
      <c r="AC90" s="9" t="s">
        <v>15</v>
      </c>
      <c r="AD90" s="9" t="s">
        <v>15</v>
      </c>
      <c r="AE90" s="9" t="s">
        <v>15</v>
      </c>
    </row>
    <row r="91" spans="1:31" ht="13.5" customHeight="1">
      <c r="A91" s="53"/>
      <c r="B91" s="54" t="str">
        <f>HYPERLINK("http://quest.rowiki.jp/?StrongStarsStory#sss_03","Side：アルナ＆アイリ
聡明なる双葉")</f>
        <v>Side：アルナ＆アイリ
聡明なる双葉</v>
      </c>
      <c r="C91" s="33" t="s">
        <v>773</v>
      </c>
      <c r="D91" s="33" t="s">
        <v>774</v>
      </c>
      <c r="F91" s="3" t="s">
        <v>775</v>
      </c>
      <c r="H91" s="9" t="s">
        <v>15</v>
      </c>
      <c r="I91" s="9" t="s">
        <v>15</v>
      </c>
      <c r="J91" s="9" t="s">
        <v>15</v>
      </c>
      <c r="K91" s="9" t="s">
        <v>15</v>
      </c>
      <c r="L91" s="9" t="s">
        <v>15</v>
      </c>
      <c r="M91" s="9" t="s">
        <v>15</v>
      </c>
      <c r="N91" s="9" t="s">
        <v>15</v>
      </c>
      <c r="O91" s="9" t="s">
        <v>15</v>
      </c>
      <c r="P91" s="9" t="s">
        <v>15</v>
      </c>
      <c r="Q91" s="9" t="s">
        <v>15</v>
      </c>
      <c r="R91" s="9" t="s">
        <v>15</v>
      </c>
      <c r="S91" s="9" t="s">
        <v>15</v>
      </c>
      <c r="T91" s="9" t="s">
        <v>15</v>
      </c>
      <c r="U91" s="9" t="s">
        <v>15</v>
      </c>
      <c r="V91" s="9" t="s">
        <v>15</v>
      </c>
      <c r="W91" s="9" t="s">
        <v>15</v>
      </c>
      <c r="X91" s="9" t="s">
        <v>15</v>
      </c>
      <c r="Y91" s="9" t="s">
        <v>15</v>
      </c>
      <c r="Z91" s="9" t="s">
        <v>15</v>
      </c>
      <c r="AA91" s="9" t="s">
        <v>15</v>
      </c>
      <c r="AB91" s="9" t="s">
        <v>15</v>
      </c>
      <c r="AC91" s="9" t="s">
        <v>15</v>
      </c>
      <c r="AD91" s="9" t="s">
        <v>15</v>
      </c>
      <c r="AE91" s="9" t="s">
        <v>15</v>
      </c>
    </row>
    <row r="92" spans="1:31" ht="13.5">
      <c r="A92" s="53"/>
      <c r="B92" s="55"/>
      <c r="C92" s="33" t="s">
        <v>773</v>
      </c>
      <c r="D92" s="33" t="s">
        <v>774</v>
      </c>
      <c r="F92" s="3" t="s">
        <v>775</v>
      </c>
      <c r="H92" s="9" t="s">
        <v>15</v>
      </c>
      <c r="I92" s="9" t="s">
        <v>15</v>
      </c>
      <c r="J92" s="9" t="s">
        <v>15</v>
      </c>
      <c r="K92" s="9" t="s">
        <v>15</v>
      </c>
      <c r="L92" s="9" t="s">
        <v>15</v>
      </c>
      <c r="M92" s="9" t="s">
        <v>15</v>
      </c>
      <c r="N92" s="9" t="s">
        <v>15</v>
      </c>
      <c r="O92" s="9" t="s">
        <v>15</v>
      </c>
      <c r="P92" s="9" t="s">
        <v>15</v>
      </c>
      <c r="Q92" s="9" t="s">
        <v>15</v>
      </c>
      <c r="R92" s="9" t="s">
        <v>15</v>
      </c>
      <c r="S92" s="9" t="s">
        <v>15</v>
      </c>
      <c r="T92" s="9" t="s">
        <v>15</v>
      </c>
      <c r="U92" s="9" t="s">
        <v>15</v>
      </c>
      <c r="V92" s="9" t="s">
        <v>15</v>
      </c>
      <c r="W92" s="9" t="s">
        <v>15</v>
      </c>
      <c r="X92" s="9" t="s">
        <v>15</v>
      </c>
      <c r="Y92" s="9" t="s">
        <v>15</v>
      </c>
      <c r="Z92" s="9" t="s">
        <v>15</v>
      </c>
      <c r="AA92" s="9" t="s">
        <v>15</v>
      </c>
      <c r="AB92" s="9" t="s">
        <v>15</v>
      </c>
      <c r="AC92" s="9" t="s">
        <v>15</v>
      </c>
      <c r="AD92" s="9" t="s">
        <v>15</v>
      </c>
      <c r="AE92" s="9" t="s">
        <v>15</v>
      </c>
    </row>
    <row r="93" spans="1:31" ht="13.5">
      <c r="A93" s="53"/>
      <c r="B93" s="55"/>
      <c r="C93" s="33" t="s">
        <v>776</v>
      </c>
      <c r="D93" s="33" t="s">
        <v>777</v>
      </c>
      <c r="F93" s="3" t="s">
        <v>775</v>
      </c>
      <c r="H93" s="9" t="s">
        <v>15</v>
      </c>
      <c r="I93" s="9" t="s">
        <v>15</v>
      </c>
      <c r="J93" s="9" t="s">
        <v>15</v>
      </c>
      <c r="K93" s="9" t="s">
        <v>15</v>
      </c>
      <c r="L93" s="9" t="s">
        <v>15</v>
      </c>
      <c r="M93" s="9" t="s">
        <v>15</v>
      </c>
      <c r="N93" s="9" t="s">
        <v>15</v>
      </c>
      <c r="O93" s="9" t="s">
        <v>15</v>
      </c>
      <c r="P93" s="9" t="s">
        <v>15</v>
      </c>
      <c r="Q93" s="9" t="s">
        <v>15</v>
      </c>
      <c r="R93" s="9" t="s">
        <v>15</v>
      </c>
      <c r="S93" s="9" t="s">
        <v>15</v>
      </c>
      <c r="T93" s="9" t="s">
        <v>15</v>
      </c>
      <c r="U93" s="9" t="s">
        <v>15</v>
      </c>
      <c r="V93" s="9" t="s">
        <v>15</v>
      </c>
      <c r="W93" s="9" t="s">
        <v>15</v>
      </c>
      <c r="X93" s="9" t="s">
        <v>15</v>
      </c>
      <c r="Y93" s="9" t="s">
        <v>15</v>
      </c>
      <c r="Z93" s="9" t="s">
        <v>15</v>
      </c>
      <c r="AA93" s="9" t="s">
        <v>15</v>
      </c>
      <c r="AB93" s="9" t="s">
        <v>15</v>
      </c>
      <c r="AC93" s="9" t="s">
        <v>15</v>
      </c>
      <c r="AD93" s="9" t="s">
        <v>15</v>
      </c>
      <c r="AE93" s="9" t="s">
        <v>15</v>
      </c>
    </row>
    <row r="94" spans="2:3" ht="13.5">
      <c r="B94" s="27"/>
      <c r="C94" s="26"/>
    </row>
  </sheetData>
  <sheetProtection selectLockedCells="1" selectUnlockedCells="1"/>
  <mergeCells count="16">
    <mergeCell ref="B91:B93"/>
    <mergeCell ref="A85:A93"/>
    <mergeCell ref="B85:B87"/>
    <mergeCell ref="B88:B90"/>
    <mergeCell ref="A44:A52"/>
    <mergeCell ref="A54:A60"/>
    <mergeCell ref="A63:A66"/>
    <mergeCell ref="A68:A83"/>
    <mergeCell ref="A4:A12"/>
    <mergeCell ref="A14:A22"/>
    <mergeCell ref="A24:A32"/>
    <mergeCell ref="A34:A42"/>
    <mergeCell ref="H1:M1"/>
    <mergeCell ref="N1:S1"/>
    <mergeCell ref="T1:Y1"/>
    <mergeCell ref="Z1:AE1"/>
  </mergeCells>
  <dataValidations count="8">
    <dataValidation type="list" allowBlank="1" sqref="H4:AE12">
      <formula1>バカップル</formula1>
      <formula2>0</formula2>
    </dataValidation>
    <dataValidation type="list" allowBlank="1" sqref="H14:AE22">
      <formula1>奇跡の箱</formula1>
      <formula2>0</formula2>
    </dataValidation>
    <dataValidation type="list" allowBlank="1" sqref="H24:AE32">
      <formula1>殺人クッキー</formula1>
      <formula2>0</formula2>
    </dataValidation>
    <dataValidation type="list" allowBlank="1" sqref="H34:AE42">
      <formula1>ダンジョン</formula1>
      <formula2>0</formula2>
    </dataValidation>
    <dataValidation type="list" allowBlank="1" sqref="H44:AE52">
      <formula1>ボス</formula1>
      <formula2>0</formula2>
    </dataValidation>
    <dataValidation type="list" allowBlank="1" sqref="H54:AE60">
      <formula1>試験</formula1>
      <formula2>0</formula2>
    </dataValidation>
    <dataValidation type="list" allowBlank="1" sqref="H62:AE62">
      <formula1>MSS</formula1>
      <formula2>0</formula2>
    </dataValidation>
    <dataValidation type="list" allowBlank="1" sqref="H63:AE66 H68:AE83 H85:AE93">
      <formula1>一般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Z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0.625" style="19" customWidth="1"/>
    <col min="2" max="2" width="10.625" style="25" customWidth="1"/>
    <col min="3" max="62" width="4.625" style="3" customWidth="1"/>
    <col min="63" max="16384" width="9.00390625" style="3" customWidth="1"/>
  </cols>
  <sheetData>
    <row r="1" spans="1:26" ht="13.5">
      <c r="A1" s="20" t="str">
        <f>'クエスト一覧表'!A2</f>
        <v>クエスト管理表Ver6.07b</v>
      </c>
      <c r="B1"/>
      <c r="C1" s="39" t="str">
        <f>'クエスト一覧表'!H2</f>
        <v>アカウント1</v>
      </c>
      <c r="D1" s="39"/>
      <c r="E1" s="39"/>
      <c r="F1" s="39"/>
      <c r="G1" s="39"/>
      <c r="H1" s="39"/>
      <c r="I1" s="39" t="str">
        <f>'クエスト一覧表'!N2</f>
        <v>アカウント2</v>
      </c>
      <c r="J1" s="39"/>
      <c r="K1" s="39"/>
      <c r="L1" s="39"/>
      <c r="M1" s="39"/>
      <c r="N1" s="39"/>
      <c r="O1" s="39" t="str">
        <f>'クエスト一覧表'!T2</f>
        <v>アカウント3</v>
      </c>
      <c r="P1" s="39"/>
      <c r="Q1" s="39"/>
      <c r="R1" s="39"/>
      <c r="S1" s="39"/>
      <c r="T1" s="39"/>
      <c r="U1" s="39" t="str">
        <f>'クエスト一覧表'!Z2</f>
        <v>アカウント4</v>
      </c>
      <c r="V1" s="39"/>
      <c r="W1" s="39"/>
      <c r="X1" s="39"/>
      <c r="Y1" s="39"/>
      <c r="Z1" s="39"/>
    </row>
    <row r="2" spans="3:26" ht="13.5">
      <c r="C2" s="3" t="str">
        <f>'クエスト一覧表'!H3</f>
        <v>職</v>
      </c>
      <c r="D2" s="3" t="str">
        <f>'クエスト一覧表'!I3</f>
        <v>職</v>
      </c>
      <c r="E2" s="3" t="str">
        <f>'クエスト一覧表'!J3</f>
        <v>職</v>
      </c>
      <c r="F2" s="3" t="str">
        <f>'クエスト一覧表'!K3</f>
        <v>職</v>
      </c>
      <c r="G2" s="3" t="str">
        <f>'クエスト一覧表'!L3</f>
        <v>職</v>
      </c>
      <c r="H2" s="3" t="str">
        <f>'クエスト一覧表'!M3</f>
        <v>職</v>
      </c>
      <c r="I2" s="3" t="str">
        <f>'クエスト一覧表'!N3</f>
        <v>職</v>
      </c>
      <c r="J2" s="3" t="str">
        <f>'クエスト一覧表'!O3</f>
        <v>職</v>
      </c>
      <c r="K2" s="3" t="str">
        <f>'クエスト一覧表'!P3</f>
        <v>職</v>
      </c>
      <c r="L2" s="3" t="str">
        <f>'クエスト一覧表'!Q3</f>
        <v>職</v>
      </c>
      <c r="M2" s="3" t="str">
        <f>'クエスト一覧表'!R3</f>
        <v>職</v>
      </c>
      <c r="N2" s="3" t="str">
        <f>'クエスト一覧表'!S3</f>
        <v>職</v>
      </c>
      <c r="O2" s="3" t="str">
        <f>'クエスト一覧表'!T3</f>
        <v>職</v>
      </c>
      <c r="P2" s="3" t="str">
        <f>'クエスト一覧表'!U3</f>
        <v>職</v>
      </c>
      <c r="Q2" s="3" t="str">
        <f>'クエスト一覧表'!V3</f>
        <v>職</v>
      </c>
      <c r="R2" s="3" t="str">
        <f>'クエスト一覧表'!W3</f>
        <v>職</v>
      </c>
      <c r="S2" s="3" t="str">
        <f>'クエスト一覧表'!X3</f>
        <v>職</v>
      </c>
      <c r="T2" s="3" t="str">
        <f>'クエスト一覧表'!Y3</f>
        <v>職</v>
      </c>
      <c r="U2" s="3" t="str">
        <f>'クエスト一覧表'!Z3</f>
        <v>職</v>
      </c>
      <c r="V2" s="3" t="str">
        <f>'クエスト一覧表'!AA3</f>
        <v>職</v>
      </c>
      <c r="W2" s="3" t="str">
        <f>'クエスト一覧表'!AB3</f>
        <v>職</v>
      </c>
      <c r="X2" s="3" t="str">
        <f>'クエスト一覧表'!AC3</f>
        <v>職</v>
      </c>
      <c r="Y2" s="3" t="str">
        <f>'クエスト一覧表'!AD3</f>
        <v>職</v>
      </c>
      <c r="Z2" s="3" t="str">
        <f>'クエスト一覧表'!AE3</f>
        <v>職</v>
      </c>
    </row>
    <row r="3" spans="2:26" ht="13.5">
      <c r="B3" s="26" t="s">
        <v>6</v>
      </c>
      <c r="C3" s="3" t="str">
        <f>'クエスト一覧表'!H4</f>
        <v>Lv</v>
      </c>
      <c r="D3" s="3" t="str">
        <f>'クエスト一覧表'!I4</f>
        <v>Lv</v>
      </c>
      <c r="E3" s="3" t="str">
        <f>'クエスト一覧表'!J4</f>
        <v>Lv</v>
      </c>
      <c r="F3" s="3" t="str">
        <f>'クエスト一覧表'!K4</f>
        <v>Lv</v>
      </c>
      <c r="G3" s="3" t="str">
        <f>'クエスト一覧表'!L4</f>
        <v>Lv</v>
      </c>
      <c r="H3" s="3" t="str">
        <f>'クエスト一覧表'!M4</f>
        <v>Lv</v>
      </c>
      <c r="I3" s="3" t="str">
        <f>'クエスト一覧表'!N4</f>
        <v>Lv</v>
      </c>
      <c r="J3" s="3" t="str">
        <f>'クエスト一覧表'!O4</f>
        <v>Lv</v>
      </c>
      <c r="K3" s="3" t="str">
        <f>'クエスト一覧表'!P4</f>
        <v>Lv</v>
      </c>
      <c r="L3" s="3" t="str">
        <f>'クエスト一覧表'!Q4</f>
        <v>Lv</v>
      </c>
      <c r="M3" s="3" t="str">
        <f>'クエスト一覧表'!R4</f>
        <v>Lv</v>
      </c>
      <c r="N3" s="3" t="str">
        <f>'クエスト一覧表'!S4</f>
        <v>Lv</v>
      </c>
      <c r="O3" s="3" t="str">
        <f>'クエスト一覧表'!T4</f>
        <v>Lv</v>
      </c>
      <c r="P3" s="3" t="str">
        <f>'クエスト一覧表'!U4</f>
        <v>Lv</v>
      </c>
      <c r="Q3" s="3" t="str">
        <f>'クエスト一覧表'!V4</f>
        <v>Lv</v>
      </c>
      <c r="R3" s="3" t="str">
        <f>'クエスト一覧表'!W4</f>
        <v>Lv</v>
      </c>
      <c r="S3" s="3" t="str">
        <f>'クエスト一覧表'!X4</f>
        <v>Lv</v>
      </c>
      <c r="T3" s="3" t="str">
        <f>'クエスト一覧表'!Y4</f>
        <v>Lv</v>
      </c>
      <c r="U3" s="3" t="str">
        <f>'クエスト一覧表'!Z4</f>
        <v>Lv</v>
      </c>
      <c r="V3" s="3" t="str">
        <f>'クエスト一覧表'!AA4</f>
        <v>Lv</v>
      </c>
      <c r="W3" s="3" t="str">
        <f>'クエスト一覧表'!AB4</f>
        <v>Lv</v>
      </c>
      <c r="X3" s="3" t="str">
        <f>'クエスト一覧表'!AC4</f>
        <v>Lv</v>
      </c>
      <c r="Y3" s="3" t="str">
        <f>'クエスト一覧表'!AD4</f>
        <v>Lv</v>
      </c>
      <c r="Z3" s="3" t="str">
        <f>'クエスト一覧表'!AE4</f>
        <v>Lv</v>
      </c>
    </row>
    <row r="4" spans="1:26" ht="27">
      <c r="A4" s="13" t="str">
        <f>HYPERLINK("http://quest.rowiki.jp/?Event%2FComodoFiesta2007#aniv2007","怪盗アニバーサリーと
幻のニンジン")</f>
        <v>怪盗アニバーサリーと
幻のニンジン</v>
      </c>
      <c r="B4" s="26" t="s">
        <v>131</v>
      </c>
      <c r="C4" s="9" t="s">
        <v>79</v>
      </c>
      <c r="D4" s="9" t="s">
        <v>79</v>
      </c>
      <c r="E4" s="9" t="s">
        <v>79</v>
      </c>
      <c r="F4" s="9" t="s">
        <v>79</v>
      </c>
      <c r="G4" s="9" t="s">
        <v>79</v>
      </c>
      <c r="H4" s="9" t="s">
        <v>79</v>
      </c>
      <c r="I4" s="9" t="s">
        <v>79</v>
      </c>
      <c r="J4" s="9" t="s">
        <v>79</v>
      </c>
      <c r="K4" s="9" t="s">
        <v>79</v>
      </c>
      <c r="L4" s="9" t="s">
        <v>79</v>
      </c>
      <c r="M4" s="9" t="s">
        <v>79</v>
      </c>
      <c r="N4" s="9" t="s">
        <v>79</v>
      </c>
      <c r="O4" s="9" t="s">
        <v>79</v>
      </c>
      <c r="P4" s="9" t="s">
        <v>79</v>
      </c>
      <c r="Q4" s="9" t="s">
        <v>79</v>
      </c>
      <c r="R4" s="9" t="s">
        <v>79</v>
      </c>
      <c r="S4" s="9" t="s">
        <v>79</v>
      </c>
      <c r="T4" s="9" t="s">
        <v>79</v>
      </c>
      <c r="U4" s="9" t="s">
        <v>79</v>
      </c>
      <c r="V4" s="9" t="s">
        <v>79</v>
      </c>
      <c r="W4" s="9" t="s">
        <v>79</v>
      </c>
      <c r="X4" s="9" t="s">
        <v>79</v>
      </c>
      <c r="Y4" s="9" t="s">
        <v>79</v>
      </c>
      <c r="Z4" s="9" t="s">
        <v>79</v>
      </c>
    </row>
    <row r="5" spans="1:26" ht="13.5">
      <c r="A5" s="13" t="str">
        <f>HYPERLINK("http://quest.rowiki.jp/?Event%2FValentine2008#valentine2008_03","バレンタインは大忙し！")</f>
        <v>バレンタインは大忙し！</v>
      </c>
      <c r="B5" s="26" t="s">
        <v>263</v>
      </c>
      <c r="C5" s="9" t="s">
        <v>79</v>
      </c>
      <c r="D5" s="9" t="s">
        <v>79</v>
      </c>
      <c r="E5" s="9" t="s">
        <v>79</v>
      </c>
      <c r="F5" s="9" t="s">
        <v>79</v>
      </c>
      <c r="G5" s="9" t="s">
        <v>79</v>
      </c>
      <c r="H5" s="9" t="s">
        <v>79</v>
      </c>
      <c r="I5" s="9" t="s">
        <v>79</v>
      </c>
      <c r="J5" s="9" t="s">
        <v>79</v>
      </c>
      <c r="K5" s="9" t="s">
        <v>79</v>
      </c>
      <c r="L5" s="9" t="s">
        <v>79</v>
      </c>
      <c r="M5" s="9" t="s">
        <v>79</v>
      </c>
      <c r="N5" s="9" t="s">
        <v>79</v>
      </c>
      <c r="O5" s="9" t="s">
        <v>79</v>
      </c>
      <c r="P5" s="9" t="s">
        <v>79</v>
      </c>
      <c r="Q5" s="9" t="s">
        <v>79</v>
      </c>
      <c r="R5" s="9" t="s">
        <v>79</v>
      </c>
      <c r="S5" s="9" t="s">
        <v>79</v>
      </c>
      <c r="T5" s="9" t="s">
        <v>79</v>
      </c>
      <c r="U5" s="9" t="s">
        <v>79</v>
      </c>
      <c r="V5" s="9" t="s">
        <v>79</v>
      </c>
      <c r="W5" s="9" t="s">
        <v>79</v>
      </c>
      <c r="X5" s="9" t="s">
        <v>79</v>
      </c>
      <c r="Y5" s="9" t="s">
        <v>79</v>
      </c>
      <c r="Z5" s="9" t="s">
        <v>79</v>
      </c>
    </row>
    <row r="6" spans="1:26" ht="13.5">
      <c r="A6" s="13" t="str">
        <f>HYPERLINK("http://quest.rowiki.jp/?Event%2FValentine2008#valentine2008_03_after","アルバイト")</f>
        <v>アルバイト</v>
      </c>
      <c r="B6" s="26" t="s">
        <v>301</v>
      </c>
      <c r="C6" s="9" t="s">
        <v>79</v>
      </c>
      <c r="D6" s="9" t="s">
        <v>79</v>
      </c>
      <c r="E6" s="9" t="s">
        <v>79</v>
      </c>
      <c r="F6" s="9" t="s">
        <v>79</v>
      </c>
      <c r="G6" s="9" t="s">
        <v>79</v>
      </c>
      <c r="H6" s="9" t="s">
        <v>79</v>
      </c>
      <c r="I6" s="9" t="s">
        <v>79</v>
      </c>
      <c r="J6" s="9" t="s">
        <v>79</v>
      </c>
      <c r="K6" s="9" t="s">
        <v>79</v>
      </c>
      <c r="L6" s="9" t="s">
        <v>79</v>
      </c>
      <c r="M6" s="9" t="s">
        <v>79</v>
      </c>
      <c r="N6" s="9" t="s">
        <v>79</v>
      </c>
      <c r="O6" s="9" t="s">
        <v>79</v>
      </c>
      <c r="P6" s="9" t="s">
        <v>79</v>
      </c>
      <c r="Q6" s="9" t="s">
        <v>79</v>
      </c>
      <c r="R6" s="9" t="s">
        <v>79</v>
      </c>
      <c r="S6" s="9" t="s">
        <v>79</v>
      </c>
      <c r="T6" s="9" t="s">
        <v>79</v>
      </c>
      <c r="U6" s="9" t="s">
        <v>79</v>
      </c>
      <c r="V6" s="9" t="s">
        <v>79</v>
      </c>
      <c r="W6" s="9" t="s">
        <v>79</v>
      </c>
      <c r="X6" s="9" t="s">
        <v>79</v>
      </c>
      <c r="Y6" s="9" t="s">
        <v>79</v>
      </c>
      <c r="Z6" s="9" t="s">
        <v>79</v>
      </c>
    </row>
    <row r="7" spans="1:26" ht="27">
      <c r="A7" s="13" t="str">
        <f>HYPERLINK("http://quest.rowiki.jp/?Event%2FGonryunFestival2008#GonFes_06","怪盗アニバーサリー
～偽怪盗現る?!～")</f>
        <v>怪盗アニバーサリー
～偽怪盗現る?!～</v>
      </c>
      <c r="B7" s="26" t="s">
        <v>98</v>
      </c>
      <c r="C7" s="9" t="s">
        <v>79</v>
      </c>
      <c r="D7" s="9" t="s">
        <v>79</v>
      </c>
      <c r="E7" s="9" t="s">
        <v>79</v>
      </c>
      <c r="F7" s="9" t="s">
        <v>79</v>
      </c>
      <c r="G7" s="9" t="s">
        <v>79</v>
      </c>
      <c r="H7" s="9" t="s">
        <v>79</v>
      </c>
      <c r="I7" s="9" t="s">
        <v>79</v>
      </c>
      <c r="J7" s="9" t="s">
        <v>79</v>
      </c>
      <c r="K7" s="9" t="s">
        <v>79</v>
      </c>
      <c r="L7" s="9" t="s">
        <v>79</v>
      </c>
      <c r="M7" s="9" t="s">
        <v>79</v>
      </c>
      <c r="N7" s="9" t="s">
        <v>79</v>
      </c>
      <c r="O7" s="9" t="s">
        <v>79</v>
      </c>
      <c r="P7" s="9" t="s">
        <v>79</v>
      </c>
      <c r="Q7" s="9" t="s">
        <v>79</v>
      </c>
      <c r="R7" s="9" t="s">
        <v>79</v>
      </c>
      <c r="S7" s="9" t="s">
        <v>79</v>
      </c>
      <c r="T7" s="9" t="s">
        <v>79</v>
      </c>
      <c r="U7" s="9" t="s">
        <v>79</v>
      </c>
      <c r="V7" s="9" t="s">
        <v>79</v>
      </c>
      <c r="W7" s="9" t="s">
        <v>79</v>
      </c>
      <c r="X7" s="9" t="s">
        <v>79</v>
      </c>
      <c r="Y7" s="9" t="s">
        <v>79</v>
      </c>
      <c r="Z7" s="9" t="s">
        <v>79</v>
      </c>
    </row>
    <row r="8" spans="1:26" ht="13.5">
      <c r="A8" s="13" t="str">
        <f>HYPERLINK("http://quest.rowiki.jp/?Event%2Famatsu_spring2009#Amatsu2009_11","あこがれの紅白帽")</f>
        <v>あこがれの紅白帽</v>
      </c>
      <c r="B8" s="26" t="s">
        <v>46</v>
      </c>
      <c r="C8" s="9" t="s">
        <v>79</v>
      </c>
      <c r="D8" s="9" t="s">
        <v>79</v>
      </c>
      <c r="E8" s="9" t="s">
        <v>79</v>
      </c>
      <c r="F8" s="9" t="s">
        <v>79</v>
      </c>
      <c r="G8" s="9" t="s">
        <v>79</v>
      </c>
      <c r="H8" s="9" t="s">
        <v>79</v>
      </c>
      <c r="I8" s="9" t="s">
        <v>79</v>
      </c>
      <c r="J8" s="9" t="s">
        <v>79</v>
      </c>
      <c r="K8" s="9" t="s">
        <v>79</v>
      </c>
      <c r="L8" s="9" t="s">
        <v>79</v>
      </c>
      <c r="M8" s="9" t="s">
        <v>79</v>
      </c>
      <c r="N8" s="9" t="s">
        <v>79</v>
      </c>
      <c r="O8" s="9" t="s">
        <v>79</v>
      </c>
      <c r="P8" s="9" t="s">
        <v>79</v>
      </c>
      <c r="Q8" s="9" t="s">
        <v>79</v>
      </c>
      <c r="R8" s="9" t="s">
        <v>79</v>
      </c>
      <c r="S8" s="9" t="s">
        <v>79</v>
      </c>
      <c r="T8" s="9" t="s">
        <v>79</v>
      </c>
      <c r="U8" s="9" t="s">
        <v>79</v>
      </c>
      <c r="V8" s="9" t="s">
        <v>79</v>
      </c>
      <c r="W8" s="9" t="s">
        <v>79</v>
      </c>
      <c r="X8" s="9" t="s">
        <v>79</v>
      </c>
      <c r="Y8" s="9" t="s">
        <v>79</v>
      </c>
      <c r="Z8" s="9" t="s">
        <v>79</v>
      </c>
    </row>
    <row r="9" spans="1:26" ht="13.5" customHeight="1">
      <c r="A9" s="45" t="str">
        <f>HYPERLINK("http://quest.rowiki.jp/?Event%2FAmatsu_WhiteRabbit#Amatsu_WhiteRabbit_01","天女さまのお悩みを解決
（ｳｻｷﾁ・ｲﾅﾊﾞ・ｳｻｼﾞ
　・ﾋﾟｮﾝﾀ・ｳｻﾋﾟｰ）")</f>
        <v>天女さまのお悩みを解決
（ｳｻｷﾁ・ｲﾅﾊﾞ・ｳｻｼﾞ
　・ﾋﾟｮﾝﾀ・ｳｻﾋﾟｰ）</v>
      </c>
      <c r="B9" s="26" t="s">
        <v>302</v>
      </c>
      <c r="C9" s="9" t="s">
        <v>79</v>
      </c>
      <c r="D9" s="9" t="s">
        <v>79</v>
      </c>
      <c r="E9" s="9" t="s">
        <v>79</v>
      </c>
      <c r="F9" s="9" t="s">
        <v>79</v>
      </c>
      <c r="G9" s="9" t="s">
        <v>79</v>
      </c>
      <c r="H9" s="9" t="s">
        <v>79</v>
      </c>
      <c r="I9" s="9" t="s">
        <v>79</v>
      </c>
      <c r="J9" s="9" t="s">
        <v>79</v>
      </c>
      <c r="K9" s="9" t="s">
        <v>79</v>
      </c>
      <c r="L9" s="9" t="s">
        <v>79</v>
      </c>
      <c r="M9" s="9" t="s">
        <v>79</v>
      </c>
      <c r="N9" s="9" t="s">
        <v>79</v>
      </c>
      <c r="O9" s="9" t="s">
        <v>79</v>
      </c>
      <c r="P9" s="9" t="s">
        <v>79</v>
      </c>
      <c r="Q9" s="9" t="s">
        <v>79</v>
      </c>
      <c r="R9" s="9" t="s">
        <v>79</v>
      </c>
      <c r="S9" s="9" t="s">
        <v>79</v>
      </c>
      <c r="T9" s="9" t="s">
        <v>79</v>
      </c>
      <c r="U9" s="9" t="s">
        <v>79</v>
      </c>
      <c r="V9" s="9" t="s">
        <v>79</v>
      </c>
      <c r="W9" s="9" t="s">
        <v>79</v>
      </c>
      <c r="X9" s="9" t="s">
        <v>79</v>
      </c>
      <c r="Y9" s="9" t="s">
        <v>79</v>
      </c>
      <c r="Z9" s="9" t="s">
        <v>79</v>
      </c>
    </row>
    <row r="10" spans="1:26" ht="13.5">
      <c r="A10" s="45"/>
      <c r="B10" s="26" t="s">
        <v>302</v>
      </c>
      <c r="C10" s="9" t="s">
        <v>79</v>
      </c>
      <c r="D10" s="9" t="s">
        <v>79</v>
      </c>
      <c r="E10" s="9" t="s">
        <v>79</v>
      </c>
      <c r="F10" s="9" t="s">
        <v>79</v>
      </c>
      <c r="G10" s="9" t="s">
        <v>79</v>
      </c>
      <c r="H10" s="9" t="s">
        <v>79</v>
      </c>
      <c r="I10" s="9" t="s">
        <v>79</v>
      </c>
      <c r="J10" s="9" t="s">
        <v>79</v>
      </c>
      <c r="K10" s="9" t="s">
        <v>79</v>
      </c>
      <c r="L10" s="9" t="s">
        <v>79</v>
      </c>
      <c r="M10" s="9" t="s">
        <v>79</v>
      </c>
      <c r="N10" s="9" t="s">
        <v>79</v>
      </c>
      <c r="O10" s="9" t="s">
        <v>79</v>
      </c>
      <c r="P10" s="9" t="s">
        <v>79</v>
      </c>
      <c r="Q10" s="9" t="s">
        <v>79</v>
      </c>
      <c r="R10" s="9" t="s">
        <v>79</v>
      </c>
      <c r="S10" s="9" t="s">
        <v>79</v>
      </c>
      <c r="T10" s="9" t="s">
        <v>79</v>
      </c>
      <c r="U10" s="9" t="s">
        <v>79</v>
      </c>
      <c r="V10" s="9" t="s">
        <v>79</v>
      </c>
      <c r="W10" s="9" t="s">
        <v>79</v>
      </c>
      <c r="X10" s="9" t="s">
        <v>79</v>
      </c>
      <c r="Y10" s="9" t="s">
        <v>79</v>
      </c>
      <c r="Z10" s="9" t="s">
        <v>79</v>
      </c>
    </row>
    <row r="11" spans="1:26" ht="13.5">
      <c r="A11" s="45"/>
      <c r="B11" s="26" t="s">
        <v>25</v>
      </c>
      <c r="C11" s="9" t="s">
        <v>79</v>
      </c>
      <c r="D11" s="9" t="s">
        <v>79</v>
      </c>
      <c r="E11" s="9" t="s">
        <v>79</v>
      </c>
      <c r="F11" s="9" t="s">
        <v>79</v>
      </c>
      <c r="G11" s="9" t="s">
        <v>79</v>
      </c>
      <c r="H11" s="9" t="s">
        <v>79</v>
      </c>
      <c r="I11" s="9" t="s">
        <v>79</v>
      </c>
      <c r="J11" s="9" t="s">
        <v>79</v>
      </c>
      <c r="K11" s="9" t="s">
        <v>79</v>
      </c>
      <c r="L11" s="9" t="s">
        <v>79</v>
      </c>
      <c r="M11" s="9" t="s">
        <v>79</v>
      </c>
      <c r="N11" s="9" t="s">
        <v>79</v>
      </c>
      <c r="O11" s="9" t="s">
        <v>79</v>
      </c>
      <c r="P11" s="9" t="s">
        <v>79</v>
      </c>
      <c r="Q11" s="9" t="s">
        <v>79</v>
      </c>
      <c r="R11" s="9" t="s">
        <v>79</v>
      </c>
      <c r="S11" s="9" t="s">
        <v>79</v>
      </c>
      <c r="T11" s="9" t="s">
        <v>79</v>
      </c>
      <c r="U11" s="9" t="s">
        <v>79</v>
      </c>
      <c r="V11" s="9" t="s">
        <v>79</v>
      </c>
      <c r="W11" s="9" t="s">
        <v>79</v>
      </c>
      <c r="X11" s="9" t="s">
        <v>79</v>
      </c>
      <c r="Y11" s="9" t="s">
        <v>79</v>
      </c>
      <c r="Z11" s="9" t="s">
        <v>79</v>
      </c>
    </row>
    <row r="12" spans="1:26" ht="13.5">
      <c r="A12" s="45"/>
      <c r="B12" s="26" t="s">
        <v>303</v>
      </c>
      <c r="C12" s="9" t="s">
        <v>79</v>
      </c>
      <c r="D12" s="9" t="s">
        <v>79</v>
      </c>
      <c r="E12" s="9" t="s">
        <v>79</v>
      </c>
      <c r="F12" s="9" t="s">
        <v>79</v>
      </c>
      <c r="G12" s="9" t="s">
        <v>79</v>
      </c>
      <c r="H12" s="9" t="s">
        <v>79</v>
      </c>
      <c r="I12" s="9" t="s">
        <v>79</v>
      </c>
      <c r="J12" s="9" t="s">
        <v>79</v>
      </c>
      <c r="K12" s="9" t="s">
        <v>79</v>
      </c>
      <c r="L12" s="9" t="s">
        <v>79</v>
      </c>
      <c r="M12" s="9" t="s">
        <v>79</v>
      </c>
      <c r="N12" s="9" t="s">
        <v>79</v>
      </c>
      <c r="O12" s="9" t="s">
        <v>79</v>
      </c>
      <c r="P12" s="9" t="s">
        <v>79</v>
      </c>
      <c r="Q12" s="9" t="s">
        <v>79</v>
      </c>
      <c r="R12" s="9" t="s">
        <v>79</v>
      </c>
      <c r="S12" s="9" t="s">
        <v>79</v>
      </c>
      <c r="T12" s="9" t="s">
        <v>79</v>
      </c>
      <c r="U12" s="9" t="s">
        <v>79</v>
      </c>
      <c r="V12" s="9" t="s">
        <v>79</v>
      </c>
      <c r="W12" s="9" t="s">
        <v>79</v>
      </c>
      <c r="X12" s="9" t="s">
        <v>79</v>
      </c>
      <c r="Y12" s="9" t="s">
        <v>79</v>
      </c>
      <c r="Z12" s="9" t="s">
        <v>79</v>
      </c>
    </row>
    <row r="13" spans="1:26" ht="13.5">
      <c r="A13" s="45"/>
      <c r="B13" s="26" t="s">
        <v>25</v>
      </c>
      <c r="C13" s="9" t="s">
        <v>79</v>
      </c>
      <c r="D13" s="9" t="s">
        <v>79</v>
      </c>
      <c r="E13" s="9" t="s">
        <v>79</v>
      </c>
      <c r="F13" s="9" t="s">
        <v>79</v>
      </c>
      <c r="G13" s="9" t="s">
        <v>79</v>
      </c>
      <c r="H13" s="9" t="s">
        <v>79</v>
      </c>
      <c r="I13" s="9" t="s">
        <v>79</v>
      </c>
      <c r="J13" s="9" t="s">
        <v>79</v>
      </c>
      <c r="K13" s="9" t="s">
        <v>79</v>
      </c>
      <c r="L13" s="9" t="s">
        <v>79</v>
      </c>
      <c r="M13" s="9" t="s">
        <v>79</v>
      </c>
      <c r="N13" s="9" t="s">
        <v>79</v>
      </c>
      <c r="O13" s="9" t="s">
        <v>79</v>
      </c>
      <c r="P13" s="9" t="s">
        <v>79</v>
      </c>
      <c r="Q13" s="9" t="s">
        <v>79</v>
      </c>
      <c r="R13" s="9" t="s">
        <v>79</v>
      </c>
      <c r="S13" s="9" t="s">
        <v>79</v>
      </c>
      <c r="T13" s="9" t="s">
        <v>79</v>
      </c>
      <c r="U13" s="9" t="s">
        <v>79</v>
      </c>
      <c r="V13" s="9" t="s">
        <v>79</v>
      </c>
      <c r="W13" s="9" t="s">
        <v>79</v>
      </c>
      <c r="X13" s="9" t="s">
        <v>79</v>
      </c>
      <c r="Y13" s="9" t="s">
        <v>79</v>
      </c>
      <c r="Z13" s="9" t="s">
        <v>79</v>
      </c>
    </row>
    <row r="14" spans="1:26" ht="27">
      <c r="A14" s="13" t="str">
        <f>HYPERLINK("http://quest.rowiki.jp/?Event%2FHalloween2009#Halloween2009_01","キューブマスクを
GETしよう！")</f>
        <v>キューブマスクを
GETしよう！</v>
      </c>
      <c r="B14" s="26" t="s">
        <v>46</v>
      </c>
      <c r="C14" s="9" t="s">
        <v>79</v>
      </c>
      <c r="D14" s="9" t="s">
        <v>79</v>
      </c>
      <c r="E14" s="9" t="s">
        <v>79</v>
      </c>
      <c r="F14" s="9" t="s">
        <v>79</v>
      </c>
      <c r="G14" s="9" t="s">
        <v>79</v>
      </c>
      <c r="H14" s="9" t="s">
        <v>79</v>
      </c>
      <c r="I14" s="9" t="s">
        <v>79</v>
      </c>
      <c r="J14" s="9" t="s">
        <v>79</v>
      </c>
      <c r="K14" s="9" t="s">
        <v>79</v>
      </c>
      <c r="L14" s="9" t="s">
        <v>79</v>
      </c>
      <c r="M14" s="9" t="s">
        <v>79</v>
      </c>
      <c r="N14" s="9" t="s">
        <v>79</v>
      </c>
      <c r="O14" s="9" t="s">
        <v>79</v>
      </c>
      <c r="P14" s="9" t="s">
        <v>79</v>
      </c>
      <c r="Q14" s="9" t="s">
        <v>79</v>
      </c>
      <c r="R14" s="9" t="s">
        <v>79</v>
      </c>
      <c r="S14" s="9" t="s">
        <v>79</v>
      </c>
      <c r="T14" s="9" t="s">
        <v>79</v>
      </c>
      <c r="U14" s="9" t="s">
        <v>79</v>
      </c>
      <c r="V14" s="9" t="s">
        <v>79</v>
      </c>
      <c r="W14" s="9" t="s">
        <v>79</v>
      </c>
      <c r="X14" s="9" t="s">
        <v>79</v>
      </c>
      <c r="Y14" s="9" t="s">
        <v>79</v>
      </c>
      <c r="Z14" s="9" t="s">
        <v>79</v>
      </c>
    </row>
    <row r="15" spans="1:26" ht="27">
      <c r="A15" s="13" t="str">
        <f>HYPERLINK("http://quest.rowiki.jp/?Event%2FRyujinFestival#RyuFes_Aniv","怪盗アニバーサリー
～消えた迷探偵～")</f>
        <v>怪盗アニバーサリー
～消えた迷探偵～</v>
      </c>
      <c r="B15" s="26" t="s">
        <v>166</v>
      </c>
      <c r="C15" s="9" t="s">
        <v>79</v>
      </c>
      <c r="D15" s="9" t="s">
        <v>79</v>
      </c>
      <c r="E15" s="9" t="s">
        <v>79</v>
      </c>
      <c r="F15" s="9" t="s">
        <v>79</v>
      </c>
      <c r="G15" s="9" t="s">
        <v>79</v>
      </c>
      <c r="H15" s="9" t="s">
        <v>79</v>
      </c>
      <c r="I15" s="9" t="s">
        <v>79</v>
      </c>
      <c r="J15" s="9" t="s">
        <v>79</v>
      </c>
      <c r="K15" s="9" t="s">
        <v>79</v>
      </c>
      <c r="L15" s="9" t="s">
        <v>79</v>
      </c>
      <c r="M15" s="9" t="s">
        <v>79</v>
      </c>
      <c r="N15" s="9" t="s">
        <v>79</v>
      </c>
      <c r="O15" s="9" t="s">
        <v>79</v>
      </c>
      <c r="P15" s="9" t="s">
        <v>79</v>
      </c>
      <c r="Q15" s="9" t="s">
        <v>79</v>
      </c>
      <c r="R15" s="9" t="s">
        <v>79</v>
      </c>
      <c r="S15" s="9" t="s">
        <v>79</v>
      </c>
      <c r="T15" s="9" t="s">
        <v>79</v>
      </c>
      <c r="U15" s="9" t="s">
        <v>79</v>
      </c>
      <c r="V15" s="9" t="s">
        <v>79</v>
      </c>
      <c r="W15" s="9" t="s">
        <v>79</v>
      </c>
      <c r="X15" s="9" t="s">
        <v>79</v>
      </c>
      <c r="Y15" s="9" t="s">
        <v>79</v>
      </c>
      <c r="Z15" s="9" t="s">
        <v>79</v>
      </c>
    </row>
    <row r="16" spans="1:26" ht="27">
      <c r="A16" s="13" t="str">
        <f>HYPERLINK("http://quest.rowiki.jp/?Event%2FXmas2009#Xmas09_quest01","サンタクロースに
なりたい男")</f>
        <v>サンタクロースに
なりたい男</v>
      </c>
      <c r="B16" s="26" t="s">
        <v>46</v>
      </c>
      <c r="C16" s="9" t="s">
        <v>79</v>
      </c>
      <c r="D16" s="9" t="s">
        <v>79</v>
      </c>
      <c r="E16" s="9" t="s">
        <v>79</v>
      </c>
      <c r="F16" s="9" t="s">
        <v>79</v>
      </c>
      <c r="G16" s="9" t="s">
        <v>79</v>
      </c>
      <c r="H16" s="9" t="s">
        <v>79</v>
      </c>
      <c r="I16" s="9" t="s">
        <v>79</v>
      </c>
      <c r="J16" s="9" t="s">
        <v>79</v>
      </c>
      <c r="K16" s="9" t="s">
        <v>79</v>
      </c>
      <c r="L16" s="9" t="s">
        <v>79</v>
      </c>
      <c r="M16" s="9" t="s">
        <v>79</v>
      </c>
      <c r="N16" s="9" t="s">
        <v>79</v>
      </c>
      <c r="O16" s="9" t="s">
        <v>79</v>
      </c>
      <c r="P16" s="9" t="s">
        <v>79</v>
      </c>
      <c r="Q16" s="9" t="s">
        <v>79</v>
      </c>
      <c r="R16" s="9" t="s">
        <v>79</v>
      </c>
      <c r="S16" s="9" t="s">
        <v>79</v>
      </c>
      <c r="T16" s="9" t="s">
        <v>79</v>
      </c>
      <c r="U16" s="9" t="s">
        <v>79</v>
      </c>
      <c r="V16" s="9" t="s">
        <v>79</v>
      </c>
      <c r="W16" s="9" t="s">
        <v>79</v>
      </c>
      <c r="X16" s="9" t="s">
        <v>79</v>
      </c>
      <c r="Y16" s="9" t="s">
        <v>79</v>
      </c>
      <c r="Z16" s="9" t="s">
        <v>79</v>
      </c>
    </row>
    <row r="17" spans="1:26" ht="13.5">
      <c r="A17" s="13" t="str">
        <f>HYPERLINK("http://quest.rowiki.jp/?Event%2FAmatsuNewYearFestival2010#Amatsu2010_02","アマツ橙初詣")</f>
        <v>アマツ橙初詣</v>
      </c>
      <c r="B17" s="26" t="s">
        <v>304</v>
      </c>
      <c r="C17" s="9" t="s">
        <v>79</v>
      </c>
      <c r="D17" s="9" t="s">
        <v>79</v>
      </c>
      <c r="E17" s="9" t="s">
        <v>79</v>
      </c>
      <c r="F17" s="9" t="s">
        <v>79</v>
      </c>
      <c r="G17" s="9" t="s">
        <v>79</v>
      </c>
      <c r="H17" s="9" t="s">
        <v>79</v>
      </c>
      <c r="I17" s="9" t="s">
        <v>79</v>
      </c>
      <c r="J17" s="9" t="s">
        <v>79</v>
      </c>
      <c r="K17" s="9" t="s">
        <v>79</v>
      </c>
      <c r="L17" s="9" t="s">
        <v>79</v>
      </c>
      <c r="M17" s="9" t="s">
        <v>79</v>
      </c>
      <c r="N17" s="9" t="s">
        <v>79</v>
      </c>
      <c r="O17" s="9" t="s">
        <v>79</v>
      </c>
      <c r="P17" s="9" t="s">
        <v>79</v>
      </c>
      <c r="Q17" s="9" t="s">
        <v>79</v>
      </c>
      <c r="R17" s="9" t="s">
        <v>79</v>
      </c>
      <c r="S17" s="9" t="s">
        <v>79</v>
      </c>
      <c r="T17" s="9" t="s">
        <v>79</v>
      </c>
      <c r="U17" s="9" t="s">
        <v>79</v>
      </c>
      <c r="V17" s="9" t="s">
        <v>79</v>
      </c>
      <c r="W17" s="9" t="s">
        <v>79</v>
      </c>
      <c r="X17" s="9" t="s">
        <v>79</v>
      </c>
      <c r="Y17" s="9" t="s">
        <v>79</v>
      </c>
      <c r="Z17" s="9" t="s">
        <v>79</v>
      </c>
    </row>
    <row r="18" spans="1:26" ht="13.5">
      <c r="A18" s="13" t="str">
        <f>HYPERLINK("http://quest.rowiki.jp/?Event%2FAmatsuNewYearFestival2010#Amatsu2010_03","干支ちからくらべ")</f>
        <v>干支ちからくらべ</v>
      </c>
      <c r="B18" s="26" t="s">
        <v>304</v>
      </c>
      <c r="C18" s="9" t="s">
        <v>79</v>
      </c>
      <c r="D18" s="9" t="s">
        <v>79</v>
      </c>
      <c r="E18" s="9" t="s">
        <v>79</v>
      </c>
      <c r="F18" s="9" t="s">
        <v>79</v>
      </c>
      <c r="G18" s="9" t="s">
        <v>79</v>
      </c>
      <c r="H18" s="9" t="s">
        <v>79</v>
      </c>
      <c r="I18" s="9" t="s">
        <v>79</v>
      </c>
      <c r="J18" s="9" t="s">
        <v>79</v>
      </c>
      <c r="K18" s="9" t="s">
        <v>79</v>
      </c>
      <c r="L18" s="9" t="s">
        <v>79</v>
      </c>
      <c r="M18" s="9" t="s">
        <v>79</v>
      </c>
      <c r="N18" s="9" t="s">
        <v>79</v>
      </c>
      <c r="O18" s="9" t="s">
        <v>79</v>
      </c>
      <c r="P18" s="9" t="s">
        <v>79</v>
      </c>
      <c r="Q18" s="9" t="s">
        <v>79</v>
      </c>
      <c r="R18" s="9" t="s">
        <v>79</v>
      </c>
      <c r="S18" s="9" t="s">
        <v>79</v>
      </c>
      <c r="T18" s="9" t="s">
        <v>79</v>
      </c>
      <c r="U18" s="9" t="s">
        <v>79</v>
      </c>
      <c r="V18" s="9" t="s">
        <v>79</v>
      </c>
      <c r="W18" s="9" t="s">
        <v>79</v>
      </c>
      <c r="X18" s="9" t="s">
        <v>79</v>
      </c>
      <c r="Y18" s="9" t="s">
        <v>79</v>
      </c>
      <c r="Z18" s="9" t="s">
        <v>79</v>
      </c>
    </row>
    <row r="19" spans="1:26" ht="13.5">
      <c r="A19" s="13" t="str">
        <f>HYPERLINK("http://quest.rowiki.jp/?Event/Valentine2010#valentine2010_Arbeit","工場のアルバイト")</f>
        <v>工場のアルバイト</v>
      </c>
      <c r="B19" s="26" t="s">
        <v>166</v>
      </c>
      <c r="C19" s="9" t="s">
        <v>79</v>
      </c>
      <c r="D19" s="9" t="s">
        <v>79</v>
      </c>
      <c r="E19" s="9" t="s">
        <v>79</v>
      </c>
      <c r="F19" s="9" t="s">
        <v>79</v>
      </c>
      <c r="G19" s="9" t="s">
        <v>79</v>
      </c>
      <c r="H19" s="9" t="s">
        <v>79</v>
      </c>
      <c r="I19" s="9" t="s">
        <v>79</v>
      </c>
      <c r="J19" s="9" t="s">
        <v>79</v>
      </c>
      <c r="K19" s="9" t="s">
        <v>79</v>
      </c>
      <c r="L19" s="9" t="s">
        <v>79</v>
      </c>
      <c r="M19" s="9" t="s">
        <v>79</v>
      </c>
      <c r="N19" s="9" t="s">
        <v>79</v>
      </c>
      <c r="O19" s="9" t="s">
        <v>79</v>
      </c>
      <c r="P19" s="9" t="s">
        <v>79</v>
      </c>
      <c r="Q19" s="9" t="s">
        <v>79</v>
      </c>
      <c r="R19" s="9" t="s">
        <v>79</v>
      </c>
      <c r="S19" s="9" t="s">
        <v>79</v>
      </c>
      <c r="T19" s="9" t="s">
        <v>79</v>
      </c>
      <c r="U19" s="9" t="s">
        <v>79</v>
      </c>
      <c r="V19" s="9" t="s">
        <v>79</v>
      </c>
      <c r="W19" s="9" t="s">
        <v>79</v>
      </c>
      <c r="X19" s="9" t="s">
        <v>79</v>
      </c>
      <c r="Y19" s="9" t="s">
        <v>79</v>
      </c>
      <c r="Z19" s="9" t="s">
        <v>79</v>
      </c>
    </row>
    <row r="20" spans="1:26" ht="13.5">
      <c r="A20" s="13" t="str">
        <f>HYPERLINK("http://quest.rowiki.jp/?Event/Valentine2010#valentine2010_yuri","ユリの想い")</f>
        <v>ユリの想い</v>
      </c>
      <c r="B20" s="26" t="s">
        <v>305</v>
      </c>
      <c r="C20" s="9" t="s">
        <v>79</v>
      </c>
      <c r="D20" s="9" t="s">
        <v>79</v>
      </c>
      <c r="E20" s="9" t="s">
        <v>79</v>
      </c>
      <c r="F20" s="9" t="s">
        <v>79</v>
      </c>
      <c r="G20" s="9" t="s">
        <v>79</v>
      </c>
      <c r="H20" s="9" t="s">
        <v>79</v>
      </c>
      <c r="I20" s="9" t="s">
        <v>79</v>
      </c>
      <c r="J20" s="9" t="s">
        <v>79</v>
      </c>
      <c r="K20" s="9" t="s">
        <v>79</v>
      </c>
      <c r="L20" s="9" t="s">
        <v>79</v>
      </c>
      <c r="M20" s="9" t="s">
        <v>79</v>
      </c>
      <c r="N20" s="9" t="s">
        <v>79</v>
      </c>
      <c r="O20" s="9" t="s">
        <v>79</v>
      </c>
      <c r="P20" s="9" t="s">
        <v>79</v>
      </c>
      <c r="Q20" s="9" t="s">
        <v>79</v>
      </c>
      <c r="R20" s="9" t="s">
        <v>79</v>
      </c>
      <c r="S20" s="9" t="s">
        <v>79</v>
      </c>
      <c r="T20" s="9" t="s">
        <v>79</v>
      </c>
      <c r="U20" s="9" t="s">
        <v>79</v>
      </c>
      <c r="V20" s="9" t="s">
        <v>79</v>
      </c>
      <c r="W20" s="9" t="s">
        <v>79</v>
      </c>
      <c r="X20" s="9" t="s">
        <v>79</v>
      </c>
      <c r="Y20" s="9" t="s">
        <v>79</v>
      </c>
      <c r="Z20" s="9" t="s">
        <v>79</v>
      </c>
    </row>
    <row r="21" spans="1:26" ht="13.5">
      <c r="A21" s="45" t="str">
        <f>HYPERLINK("http://quest.rowiki.jp/?Event/amatsu_spring2010#Amatsu2010_02","殿様からの指令?
アマツ実行委員長の悩み
(依頼1～3)")</f>
        <v>殿様からの指令?
アマツ実行委員長の悩み
(依頼1～3)</v>
      </c>
      <c r="B21" s="26" t="s">
        <v>306</v>
      </c>
      <c r="C21" s="9" t="s">
        <v>79</v>
      </c>
      <c r="D21" s="9" t="s">
        <v>79</v>
      </c>
      <c r="E21" s="9" t="s">
        <v>79</v>
      </c>
      <c r="F21" s="9" t="s">
        <v>79</v>
      </c>
      <c r="G21" s="9" t="s">
        <v>79</v>
      </c>
      <c r="H21" s="9" t="s">
        <v>79</v>
      </c>
      <c r="I21" s="9" t="s">
        <v>79</v>
      </c>
      <c r="J21" s="9" t="s">
        <v>79</v>
      </c>
      <c r="K21" s="9" t="s">
        <v>79</v>
      </c>
      <c r="L21" s="9" t="s">
        <v>79</v>
      </c>
      <c r="M21" s="9" t="s">
        <v>79</v>
      </c>
      <c r="N21" s="9" t="s">
        <v>79</v>
      </c>
      <c r="O21" s="9" t="s">
        <v>79</v>
      </c>
      <c r="P21" s="9" t="s">
        <v>79</v>
      </c>
      <c r="Q21" s="9" t="s">
        <v>79</v>
      </c>
      <c r="R21" s="9" t="s">
        <v>79</v>
      </c>
      <c r="S21" s="9" t="s">
        <v>79</v>
      </c>
      <c r="T21" s="9" t="s">
        <v>79</v>
      </c>
      <c r="U21" s="9" t="s">
        <v>79</v>
      </c>
      <c r="V21" s="9" t="s">
        <v>79</v>
      </c>
      <c r="W21" s="9" t="s">
        <v>79</v>
      </c>
      <c r="X21" s="9" t="s">
        <v>79</v>
      </c>
      <c r="Y21" s="9" t="s">
        <v>79</v>
      </c>
      <c r="Z21" s="9" t="s">
        <v>79</v>
      </c>
    </row>
    <row r="22" spans="1:26" ht="13.5">
      <c r="A22" s="45"/>
      <c r="B22" s="26" t="s">
        <v>305</v>
      </c>
      <c r="C22" s="9" t="s">
        <v>79</v>
      </c>
      <c r="D22" s="9" t="s">
        <v>79</v>
      </c>
      <c r="E22" s="9" t="s">
        <v>79</v>
      </c>
      <c r="F22" s="9" t="s">
        <v>79</v>
      </c>
      <c r="G22" s="9" t="s">
        <v>79</v>
      </c>
      <c r="H22" s="9" t="s">
        <v>79</v>
      </c>
      <c r="I22" s="9" t="s">
        <v>79</v>
      </c>
      <c r="J22" s="9" t="s">
        <v>79</v>
      </c>
      <c r="K22" s="9" t="s">
        <v>79</v>
      </c>
      <c r="L22" s="9" t="s">
        <v>79</v>
      </c>
      <c r="M22" s="9" t="s">
        <v>79</v>
      </c>
      <c r="N22" s="9" t="s">
        <v>79</v>
      </c>
      <c r="O22" s="9" t="s">
        <v>79</v>
      </c>
      <c r="P22" s="9" t="s">
        <v>79</v>
      </c>
      <c r="Q22" s="9" t="s">
        <v>79</v>
      </c>
      <c r="R22" s="9" t="s">
        <v>79</v>
      </c>
      <c r="S22" s="9" t="s">
        <v>79</v>
      </c>
      <c r="T22" s="9" t="s">
        <v>79</v>
      </c>
      <c r="U22" s="9" t="s">
        <v>79</v>
      </c>
      <c r="V22" s="9" t="s">
        <v>79</v>
      </c>
      <c r="W22" s="9" t="s">
        <v>79</v>
      </c>
      <c r="X22" s="9" t="s">
        <v>79</v>
      </c>
      <c r="Y22" s="9" t="s">
        <v>79</v>
      </c>
      <c r="Z22" s="9" t="s">
        <v>79</v>
      </c>
    </row>
    <row r="23" spans="1:26" ht="13.5">
      <c r="A23" s="45"/>
      <c r="B23" s="26" t="s">
        <v>307</v>
      </c>
      <c r="C23" s="9" t="s">
        <v>79</v>
      </c>
      <c r="D23" s="9" t="s">
        <v>79</v>
      </c>
      <c r="E23" s="9" t="s">
        <v>79</v>
      </c>
      <c r="F23" s="9" t="s">
        <v>79</v>
      </c>
      <c r="G23" s="9" t="s">
        <v>79</v>
      </c>
      <c r="H23" s="9" t="s">
        <v>79</v>
      </c>
      <c r="I23" s="9" t="s">
        <v>79</v>
      </c>
      <c r="J23" s="9" t="s">
        <v>79</v>
      </c>
      <c r="K23" s="9" t="s">
        <v>79</v>
      </c>
      <c r="L23" s="9" t="s">
        <v>79</v>
      </c>
      <c r="M23" s="9" t="s">
        <v>79</v>
      </c>
      <c r="N23" s="9" t="s">
        <v>79</v>
      </c>
      <c r="O23" s="9" t="s">
        <v>79</v>
      </c>
      <c r="P23" s="9" t="s">
        <v>79</v>
      </c>
      <c r="Q23" s="9" t="s">
        <v>79</v>
      </c>
      <c r="R23" s="9" t="s">
        <v>79</v>
      </c>
      <c r="S23" s="9" t="s">
        <v>79</v>
      </c>
      <c r="T23" s="9" t="s">
        <v>79</v>
      </c>
      <c r="U23" s="9" t="s">
        <v>79</v>
      </c>
      <c r="V23" s="9" t="s">
        <v>79</v>
      </c>
      <c r="W23" s="9" t="s">
        <v>79</v>
      </c>
      <c r="X23" s="9" t="s">
        <v>79</v>
      </c>
      <c r="Y23" s="9" t="s">
        <v>79</v>
      </c>
      <c r="Z23" s="9" t="s">
        <v>79</v>
      </c>
    </row>
    <row r="24" spans="1:2" ht="13.5">
      <c r="A24" s="27"/>
      <c r="B24" s="26"/>
    </row>
    <row r="25" spans="1:2" ht="13.5">
      <c r="A25" s="27"/>
      <c r="B25" s="26"/>
    </row>
    <row r="26" spans="1:2" ht="13.5">
      <c r="A26" s="27"/>
      <c r="B26" s="26"/>
    </row>
    <row r="27" spans="1:2" ht="13.5">
      <c r="A27" s="27"/>
      <c r="B27" s="26"/>
    </row>
    <row r="28" spans="1:2" ht="13.5">
      <c r="A28" s="27"/>
      <c r="B28" s="26"/>
    </row>
    <row r="29" spans="1:2" ht="13.5">
      <c r="A29" s="27"/>
      <c r="B29" s="26"/>
    </row>
    <row r="30" spans="1:2" ht="13.5">
      <c r="A30" s="27"/>
      <c r="B30" s="26"/>
    </row>
    <row r="31" spans="1:2" ht="13.5">
      <c r="A31" s="27"/>
      <c r="B31" s="26"/>
    </row>
    <row r="32" spans="1:2" ht="13.5">
      <c r="A32" s="27"/>
      <c r="B32" s="26"/>
    </row>
  </sheetData>
  <sheetProtection selectLockedCells="1" selectUnlockedCells="1"/>
  <mergeCells count="6">
    <mergeCell ref="O1:T1"/>
    <mergeCell ref="U1:Z1"/>
    <mergeCell ref="A9:A13"/>
    <mergeCell ref="A21:A23"/>
    <mergeCell ref="C1:H1"/>
    <mergeCell ref="I1:N1"/>
  </mergeCells>
  <dataValidations count="1">
    <dataValidation type="list" allowBlank="1" sqref="C4:Z23">
      <formula1>魔王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104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5.625" style="0" customWidth="1"/>
    <col min="3" max="3" width="24.75390625" style="34" customWidth="1"/>
    <col min="4" max="4" width="14.625" style="3" customWidth="1"/>
    <col min="5" max="5" width="17.25390625" style="0" customWidth="1"/>
  </cols>
  <sheetData>
    <row r="1" spans="1:6" s="30" customFormat="1" ht="14.25">
      <c r="A1" s="30" t="s">
        <v>4</v>
      </c>
      <c r="C1" s="30" t="s">
        <v>339</v>
      </c>
      <c r="D1" s="30" t="s">
        <v>340</v>
      </c>
      <c r="E1" s="30" t="s">
        <v>341</v>
      </c>
      <c r="F1" s="30" t="s">
        <v>10</v>
      </c>
    </row>
    <row r="2" spans="1:6" ht="13.5">
      <c r="A2" t="s">
        <v>342</v>
      </c>
      <c r="B2" t="s">
        <v>343</v>
      </c>
      <c r="C2" s="34" t="s">
        <v>344</v>
      </c>
      <c r="D2" s="3" t="s">
        <v>40</v>
      </c>
      <c r="E2" t="s">
        <v>42</v>
      </c>
      <c r="F2" t="s">
        <v>345</v>
      </c>
    </row>
    <row r="3" spans="3:6" ht="13.5">
      <c r="C3" s="34" t="s">
        <v>320</v>
      </c>
      <c r="D3" s="3" t="s">
        <v>70</v>
      </c>
      <c r="E3" t="s">
        <v>346</v>
      </c>
      <c r="F3" t="s">
        <v>347</v>
      </c>
    </row>
    <row r="4" spans="3:6" ht="13.5">
      <c r="C4" s="34" t="s">
        <v>348</v>
      </c>
      <c r="D4" s="3" t="s">
        <v>125</v>
      </c>
      <c r="E4" t="s">
        <v>127</v>
      </c>
      <c r="F4" t="s">
        <v>349</v>
      </c>
    </row>
    <row r="5" spans="3:6" ht="13.5">
      <c r="C5" s="34" t="s">
        <v>350</v>
      </c>
      <c r="D5" s="3" t="s">
        <v>97</v>
      </c>
      <c r="E5" t="s">
        <v>351</v>
      </c>
      <c r="F5" t="s">
        <v>352</v>
      </c>
    </row>
    <row r="6" spans="3:6" ht="13.5">
      <c r="C6" s="34" t="s">
        <v>321</v>
      </c>
      <c r="D6" s="3" t="s">
        <v>143</v>
      </c>
      <c r="E6" t="s">
        <v>353</v>
      </c>
      <c r="F6" t="s">
        <v>354</v>
      </c>
    </row>
    <row r="7" spans="3:6" ht="13.5">
      <c r="C7" s="34" t="s">
        <v>323</v>
      </c>
      <c r="D7" s="3" t="s">
        <v>155</v>
      </c>
      <c r="E7" t="s">
        <v>157</v>
      </c>
      <c r="F7" t="s">
        <v>355</v>
      </c>
    </row>
    <row r="8" spans="3:6" ht="13.5">
      <c r="C8" s="34" t="s">
        <v>356</v>
      </c>
      <c r="D8" s="3" t="s">
        <v>159</v>
      </c>
      <c r="E8" t="s">
        <v>161</v>
      </c>
      <c r="F8" t="s">
        <v>357</v>
      </c>
    </row>
    <row r="9" spans="2:6" ht="13.5">
      <c r="B9" t="s">
        <v>737</v>
      </c>
      <c r="C9" s="34" t="s">
        <v>738</v>
      </c>
      <c r="D9" s="3" t="s">
        <v>781</v>
      </c>
      <c r="E9" s="56" t="s">
        <v>740</v>
      </c>
      <c r="F9" t="s">
        <v>741</v>
      </c>
    </row>
    <row r="10" spans="3:5" ht="13.5">
      <c r="C10" s="34" t="s">
        <v>742</v>
      </c>
      <c r="D10" s="3" t="s">
        <v>781</v>
      </c>
      <c r="E10" s="56"/>
    </row>
    <row r="11" spans="3:5" ht="13.5">
      <c r="C11" s="34" t="s">
        <v>778</v>
      </c>
      <c r="D11" s="3" t="s">
        <v>781</v>
      </c>
      <c r="E11" s="56"/>
    </row>
    <row r="12" spans="3:6" ht="13.5">
      <c r="C12" s="34" t="s">
        <v>782</v>
      </c>
      <c r="D12" s="3" t="s">
        <v>743</v>
      </c>
      <c r="E12" s="56" t="s">
        <v>744</v>
      </c>
      <c r="F12" t="s">
        <v>745</v>
      </c>
    </row>
    <row r="13" spans="3:5" ht="13.5">
      <c r="C13" s="34" t="s">
        <v>783</v>
      </c>
      <c r="D13" s="3" t="s">
        <v>784</v>
      </c>
      <c r="E13" s="56"/>
    </row>
    <row r="14" spans="2:6" ht="13.5">
      <c r="B14" t="s">
        <v>358</v>
      </c>
      <c r="C14" s="34" t="s">
        <v>359</v>
      </c>
      <c r="D14" s="3" t="s">
        <v>360</v>
      </c>
      <c r="E14" t="s">
        <v>361</v>
      </c>
      <c r="F14" t="s">
        <v>362</v>
      </c>
    </row>
    <row r="15" spans="3:6" ht="13.5">
      <c r="C15" s="34" t="s">
        <v>259</v>
      </c>
      <c r="D15" s="3" t="s">
        <v>260</v>
      </c>
      <c r="E15" t="s">
        <v>363</v>
      </c>
      <c r="F15" t="s">
        <v>364</v>
      </c>
    </row>
    <row r="16" spans="3:6" ht="13.5">
      <c r="C16" s="34" t="s">
        <v>365</v>
      </c>
      <c r="D16" s="3" t="s">
        <v>34</v>
      </c>
      <c r="E16" t="s">
        <v>36</v>
      </c>
      <c r="F16" t="s">
        <v>366</v>
      </c>
    </row>
    <row r="17" spans="3:6" ht="13.5">
      <c r="C17" s="34" t="s">
        <v>779</v>
      </c>
      <c r="D17" s="3" t="s">
        <v>781</v>
      </c>
      <c r="E17" t="s">
        <v>785</v>
      </c>
      <c r="F17" t="s">
        <v>786</v>
      </c>
    </row>
    <row r="18" spans="2:9" ht="27">
      <c r="B18" t="s">
        <v>150</v>
      </c>
      <c r="C18" s="35" t="s">
        <v>367</v>
      </c>
      <c r="D18" s="36" t="s">
        <v>76</v>
      </c>
      <c r="E18" s="37" t="s">
        <v>78</v>
      </c>
      <c r="F18" s="37" t="s">
        <v>368</v>
      </c>
      <c r="G18" s="37"/>
      <c r="H18" s="37"/>
      <c r="I18" s="37"/>
    </row>
    <row r="19" spans="3:6" ht="13.5">
      <c r="C19" s="34" t="s">
        <v>369</v>
      </c>
      <c r="D19" s="3" t="s">
        <v>89</v>
      </c>
      <c r="E19" t="s">
        <v>91</v>
      </c>
      <c r="F19" t="s">
        <v>370</v>
      </c>
    </row>
    <row r="20" spans="3:6" ht="13.5">
      <c r="C20" s="34" t="s">
        <v>371</v>
      </c>
      <c r="D20" s="3" t="s">
        <v>94</v>
      </c>
      <c r="E20" t="s">
        <v>372</v>
      </c>
      <c r="F20" t="s">
        <v>373</v>
      </c>
    </row>
    <row r="21" spans="3:6" ht="13.5">
      <c r="C21" s="34" t="s">
        <v>374</v>
      </c>
      <c r="D21" s="3" t="s">
        <v>40</v>
      </c>
      <c r="E21" t="s">
        <v>375</v>
      </c>
      <c r="F21" t="s">
        <v>376</v>
      </c>
    </row>
    <row r="22" spans="3:6" ht="13.5">
      <c r="C22" s="34" t="s">
        <v>377</v>
      </c>
      <c r="D22" s="3" t="s">
        <v>151</v>
      </c>
      <c r="E22" t="s">
        <v>378</v>
      </c>
      <c r="F22" t="s">
        <v>379</v>
      </c>
    </row>
    <row r="23" spans="3:6" ht="13.5">
      <c r="C23" s="34" t="s">
        <v>746</v>
      </c>
      <c r="D23" s="3" t="s">
        <v>739</v>
      </c>
      <c r="E23" t="s">
        <v>747</v>
      </c>
      <c r="F23" t="s">
        <v>748</v>
      </c>
    </row>
    <row r="24" spans="3:6" ht="13.5">
      <c r="C24" s="34" t="s">
        <v>787</v>
      </c>
      <c r="D24" s="3" t="s">
        <v>788</v>
      </c>
      <c r="E24" t="s">
        <v>789</v>
      </c>
      <c r="F24" t="s">
        <v>790</v>
      </c>
    </row>
    <row r="25" spans="2:6" ht="13.5">
      <c r="B25" t="s">
        <v>380</v>
      </c>
      <c r="C25" s="56" t="s">
        <v>313</v>
      </c>
      <c r="D25" s="3" t="s">
        <v>187</v>
      </c>
      <c r="E25" s="56" t="s">
        <v>189</v>
      </c>
      <c r="F25" t="s">
        <v>381</v>
      </c>
    </row>
    <row r="26" spans="3:5" ht="13.5">
      <c r="C26" s="56"/>
      <c r="D26" s="3" t="s">
        <v>190</v>
      </c>
      <c r="E26" s="56"/>
    </row>
    <row r="27" spans="3:5" ht="13.5">
      <c r="C27" s="56"/>
      <c r="D27" s="3" t="s">
        <v>191</v>
      </c>
      <c r="E27" s="56"/>
    </row>
    <row r="28" spans="3:5" ht="13.5">
      <c r="C28" s="56"/>
      <c r="D28" s="3" t="s">
        <v>192</v>
      </c>
      <c r="E28" s="56"/>
    </row>
    <row r="29" spans="3:5" ht="13.5">
      <c r="C29" s="56"/>
      <c r="D29" s="3" t="s">
        <v>193</v>
      </c>
      <c r="E29" s="56"/>
    </row>
    <row r="30" spans="3:6" ht="13.5">
      <c r="C30" s="34" t="s">
        <v>749</v>
      </c>
      <c r="D30" s="3" t="s">
        <v>781</v>
      </c>
      <c r="E30" s="34" t="s">
        <v>750</v>
      </c>
      <c r="F30" s="34" t="s">
        <v>751</v>
      </c>
    </row>
    <row r="31" spans="2:6" ht="13.5">
      <c r="B31" t="s">
        <v>382</v>
      </c>
      <c r="C31" s="34" t="s">
        <v>383</v>
      </c>
      <c r="D31" s="3" t="s">
        <v>159</v>
      </c>
      <c r="E31" t="s">
        <v>163</v>
      </c>
      <c r="F31" t="s">
        <v>384</v>
      </c>
    </row>
    <row r="32" spans="1:6" ht="13.5">
      <c r="A32" t="s">
        <v>385</v>
      </c>
      <c r="B32" t="s">
        <v>386</v>
      </c>
      <c r="C32" s="34" t="s">
        <v>387</v>
      </c>
      <c r="D32" s="3" t="s">
        <v>16</v>
      </c>
      <c r="E32" t="s">
        <v>388</v>
      </c>
      <c r="F32" t="s">
        <v>389</v>
      </c>
    </row>
    <row r="33" spans="2:6" ht="13.5">
      <c r="B33" t="s">
        <v>210</v>
      </c>
      <c r="C33" s="34" t="s">
        <v>390</v>
      </c>
      <c r="D33" s="3" t="s">
        <v>57</v>
      </c>
      <c r="E33" t="s">
        <v>391</v>
      </c>
      <c r="F33" t="s">
        <v>392</v>
      </c>
    </row>
    <row r="34" spans="3:6" ht="13.5">
      <c r="C34" s="34" t="s">
        <v>393</v>
      </c>
      <c r="D34" s="3" t="s">
        <v>92</v>
      </c>
      <c r="E34" t="s">
        <v>394</v>
      </c>
      <c r="F34" t="s">
        <v>395</v>
      </c>
    </row>
    <row r="35" spans="3:6" ht="13.5">
      <c r="C35" s="34" t="s">
        <v>396</v>
      </c>
      <c r="D35" s="3" t="s">
        <v>40</v>
      </c>
      <c r="E35" t="s">
        <v>113</v>
      </c>
      <c r="F35" t="s">
        <v>397</v>
      </c>
    </row>
    <row r="36" spans="2:6" ht="13.5">
      <c r="B36" t="s">
        <v>32</v>
      </c>
      <c r="C36" s="34" t="s">
        <v>398</v>
      </c>
      <c r="D36" s="3" t="s">
        <v>46</v>
      </c>
      <c r="E36" t="s">
        <v>50</v>
      </c>
      <c r="F36" t="s">
        <v>399</v>
      </c>
    </row>
    <row r="37" spans="3:6" ht="13.5">
      <c r="C37" s="34" t="s">
        <v>400</v>
      </c>
      <c r="D37" s="3" t="s">
        <v>401</v>
      </c>
      <c r="E37" t="s">
        <v>53</v>
      </c>
      <c r="F37" t="s">
        <v>402</v>
      </c>
    </row>
    <row r="38" spans="3:6" ht="13.5">
      <c r="C38" s="34" t="s">
        <v>403</v>
      </c>
      <c r="D38" s="3" t="s">
        <v>94</v>
      </c>
      <c r="E38" t="s">
        <v>102</v>
      </c>
      <c r="F38" t="s">
        <v>404</v>
      </c>
    </row>
    <row r="39" spans="2:6" ht="13.5">
      <c r="B39" t="s">
        <v>405</v>
      </c>
      <c r="C39" s="34" t="s">
        <v>406</v>
      </c>
      <c r="D39" s="3" t="s">
        <v>46</v>
      </c>
      <c r="E39" t="s">
        <v>48</v>
      </c>
      <c r="F39" t="s">
        <v>407</v>
      </c>
    </row>
    <row r="40" spans="3:6" ht="13.5">
      <c r="C40" s="34" t="s">
        <v>315</v>
      </c>
      <c r="D40" s="3" t="s">
        <v>54</v>
      </c>
      <c r="E40" t="s">
        <v>408</v>
      </c>
      <c r="F40" t="s">
        <v>409</v>
      </c>
    </row>
    <row r="41" spans="2:6" ht="13.5">
      <c r="B41" t="s">
        <v>56</v>
      </c>
      <c r="C41" s="34" t="s">
        <v>113</v>
      </c>
      <c r="D41" s="3" t="s">
        <v>64</v>
      </c>
      <c r="E41" t="s">
        <v>410</v>
      </c>
      <c r="F41" t="s">
        <v>411</v>
      </c>
    </row>
    <row r="42" spans="3:6" ht="13.5">
      <c r="C42" s="34" t="s">
        <v>412</v>
      </c>
      <c r="D42" s="3" t="s">
        <v>57</v>
      </c>
      <c r="E42" t="s">
        <v>59</v>
      </c>
      <c r="F42" t="s">
        <v>413</v>
      </c>
    </row>
    <row r="43" spans="3:6" ht="13.5">
      <c r="C43" s="34" t="s">
        <v>316</v>
      </c>
      <c r="D43" s="3" t="s">
        <v>62</v>
      </c>
      <c r="E43" t="s">
        <v>372</v>
      </c>
      <c r="F43" t="s">
        <v>414</v>
      </c>
    </row>
    <row r="44" spans="3:6" ht="13.5">
      <c r="C44" s="58" t="s">
        <v>415</v>
      </c>
      <c r="D44" s="3" t="s">
        <v>80</v>
      </c>
      <c r="E44" s="56" t="s">
        <v>82</v>
      </c>
      <c r="F44" t="s">
        <v>416</v>
      </c>
    </row>
    <row r="45" spans="3:6" ht="13.5">
      <c r="C45" s="56"/>
      <c r="D45" s="3" t="s">
        <v>83</v>
      </c>
      <c r="E45" s="56"/>
      <c r="F45" t="s">
        <v>417</v>
      </c>
    </row>
    <row r="46" spans="3:5" ht="13.5">
      <c r="C46" s="56"/>
      <c r="D46" s="3" t="s">
        <v>84</v>
      </c>
      <c r="E46" s="56"/>
    </row>
    <row r="47" spans="3:6" ht="13.5">
      <c r="C47" s="56" t="s">
        <v>418</v>
      </c>
      <c r="D47" s="3" t="s">
        <v>94</v>
      </c>
      <c r="E47" s="56" t="s">
        <v>96</v>
      </c>
      <c r="F47" t="s">
        <v>419</v>
      </c>
    </row>
    <row r="48" spans="3:5" ht="13.5">
      <c r="C48" s="56"/>
      <c r="D48" s="3" t="s">
        <v>97</v>
      </c>
      <c r="E48" s="56"/>
    </row>
    <row r="49" spans="2:6" ht="13.5">
      <c r="B49" t="s">
        <v>88</v>
      </c>
      <c r="C49" s="34" t="s">
        <v>420</v>
      </c>
      <c r="D49" s="3" t="s">
        <v>98</v>
      </c>
      <c r="E49" t="s">
        <v>100</v>
      </c>
      <c r="F49" t="s">
        <v>421</v>
      </c>
    </row>
    <row r="50" spans="3:6" ht="13.5">
      <c r="C50" s="34" t="s">
        <v>422</v>
      </c>
      <c r="D50" s="3" t="s">
        <v>103</v>
      </c>
      <c r="E50" t="s">
        <v>423</v>
      </c>
      <c r="F50" t="s">
        <v>424</v>
      </c>
    </row>
    <row r="51" spans="3:6" ht="13.5">
      <c r="C51" s="34" t="s">
        <v>425</v>
      </c>
      <c r="D51" s="3" t="s">
        <v>105</v>
      </c>
      <c r="E51" t="s">
        <v>426</v>
      </c>
      <c r="F51" t="s">
        <v>427</v>
      </c>
    </row>
    <row r="52" spans="3:6" ht="13.5">
      <c r="C52" s="34" t="s">
        <v>314</v>
      </c>
      <c r="D52" s="3" t="s">
        <v>105</v>
      </c>
      <c r="E52" t="s">
        <v>372</v>
      </c>
      <c r="F52" t="s">
        <v>428</v>
      </c>
    </row>
    <row r="53" spans="3:6" ht="13.5">
      <c r="C53" s="34" t="s">
        <v>429</v>
      </c>
      <c r="D53" s="3" t="s">
        <v>105</v>
      </c>
      <c r="E53" t="s">
        <v>430</v>
      </c>
      <c r="F53" t="s">
        <v>431</v>
      </c>
    </row>
    <row r="54" spans="1:6" ht="13.5">
      <c r="A54" t="s">
        <v>432</v>
      </c>
      <c r="B54" t="s">
        <v>114</v>
      </c>
      <c r="C54" s="34" t="s">
        <v>433</v>
      </c>
      <c r="D54" s="3" t="s">
        <v>115</v>
      </c>
      <c r="E54" t="s">
        <v>372</v>
      </c>
      <c r="F54" t="s">
        <v>434</v>
      </c>
    </row>
    <row r="55" spans="3:6" ht="13.5">
      <c r="C55" s="34" t="s">
        <v>435</v>
      </c>
      <c r="D55" s="3" t="s">
        <v>94</v>
      </c>
      <c r="E55" t="s">
        <v>436</v>
      </c>
      <c r="F55" t="s">
        <v>437</v>
      </c>
    </row>
    <row r="56" spans="3:6" ht="13.5">
      <c r="C56" s="34" t="s">
        <v>319</v>
      </c>
      <c r="D56" s="3" t="s">
        <v>120</v>
      </c>
      <c r="E56" t="s">
        <v>438</v>
      </c>
      <c r="F56" t="s">
        <v>439</v>
      </c>
    </row>
    <row r="57" spans="3:6" ht="13.5">
      <c r="C57" s="34" t="s">
        <v>440</v>
      </c>
      <c r="D57" s="3" t="s">
        <v>117</v>
      </c>
      <c r="E57" s="56" t="s">
        <v>441</v>
      </c>
      <c r="F57" t="s">
        <v>442</v>
      </c>
    </row>
    <row r="58" spans="3:5" ht="13.5">
      <c r="C58" s="34" t="s">
        <v>317</v>
      </c>
      <c r="D58" s="3" t="s">
        <v>92</v>
      </c>
      <c r="E58" s="56"/>
    </row>
    <row r="59" spans="3:5" ht="13.5">
      <c r="C59" s="34" t="s">
        <v>443</v>
      </c>
      <c r="D59" s="3" t="s">
        <v>120</v>
      </c>
      <c r="E59" s="56"/>
    </row>
    <row r="60" spans="3:5" ht="13.5">
      <c r="C60" s="34" t="s">
        <v>444</v>
      </c>
      <c r="D60" s="3" t="s">
        <v>136</v>
      </c>
      <c r="E60" s="56"/>
    </row>
    <row r="61" spans="3:6" ht="13.5">
      <c r="C61" s="34" t="s">
        <v>445</v>
      </c>
      <c r="D61" s="3" t="s">
        <v>97</v>
      </c>
      <c r="E61" s="56" t="s">
        <v>446</v>
      </c>
      <c r="F61" t="s">
        <v>447</v>
      </c>
    </row>
    <row r="62" spans="3:5" ht="13.5">
      <c r="C62" s="34" t="s">
        <v>448</v>
      </c>
      <c r="D62" s="3" t="s">
        <v>98</v>
      </c>
      <c r="E62" s="56"/>
    </row>
    <row r="63" spans="2:6" ht="13.5">
      <c r="B63" t="s">
        <v>124</v>
      </c>
      <c r="C63" s="34" t="s">
        <v>318</v>
      </c>
      <c r="D63" s="3" t="s">
        <v>133</v>
      </c>
      <c r="E63" t="s">
        <v>449</v>
      </c>
      <c r="F63" t="s">
        <v>450</v>
      </c>
    </row>
    <row r="64" spans="3:6" ht="13.5">
      <c r="C64" s="34" t="s">
        <v>451</v>
      </c>
      <c r="D64" s="3" t="s">
        <v>128</v>
      </c>
      <c r="E64" t="s">
        <v>452</v>
      </c>
      <c r="F64" t="s">
        <v>453</v>
      </c>
    </row>
    <row r="65" spans="3:6" ht="13.5">
      <c r="C65" s="34" t="s">
        <v>454</v>
      </c>
      <c r="D65" s="3" t="s">
        <v>131</v>
      </c>
      <c r="E65" t="s">
        <v>455</v>
      </c>
      <c r="F65" t="s">
        <v>456</v>
      </c>
    </row>
    <row r="66" spans="2:6" ht="13.5">
      <c r="B66" t="s">
        <v>457</v>
      </c>
      <c r="C66" s="34" t="s">
        <v>458</v>
      </c>
      <c r="D66" s="3" t="s">
        <v>97</v>
      </c>
      <c r="E66" t="s">
        <v>140</v>
      </c>
      <c r="F66" t="s">
        <v>459</v>
      </c>
    </row>
    <row r="67" spans="1:6" ht="13.5">
      <c r="A67" t="s">
        <v>311</v>
      </c>
      <c r="B67" t="s">
        <v>67</v>
      </c>
      <c r="C67" s="34" t="s">
        <v>311</v>
      </c>
      <c r="D67" s="3" t="s">
        <v>66</v>
      </c>
      <c r="E67" s="34" t="s">
        <v>87</v>
      </c>
      <c r="F67" s="34" t="s">
        <v>460</v>
      </c>
    </row>
    <row r="68" spans="2:6" ht="13.5">
      <c r="B68" t="s">
        <v>86</v>
      </c>
      <c r="C68" s="34" t="s">
        <v>312</v>
      </c>
      <c r="D68" s="3" t="s">
        <v>85</v>
      </c>
      <c r="E68" s="34" t="s">
        <v>68</v>
      </c>
      <c r="F68" s="34" t="s">
        <v>461</v>
      </c>
    </row>
    <row r="69" spans="1:6" ht="13.5">
      <c r="A69" t="s">
        <v>462</v>
      </c>
      <c r="B69" t="s">
        <v>463</v>
      </c>
      <c r="C69" s="34" t="s">
        <v>464</v>
      </c>
      <c r="D69" s="3" t="s">
        <v>16</v>
      </c>
      <c r="E69" t="s">
        <v>465</v>
      </c>
      <c r="F69" t="s">
        <v>466</v>
      </c>
    </row>
    <row r="70" spans="3:6" ht="13.5">
      <c r="C70" s="34" t="s">
        <v>467</v>
      </c>
      <c r="D70" s="3" t="s">
        <v>37</v>
      </c>
      <c r="E70" t="s">
        <v>468</v>
      </c>
      <c r="F70" t="s">
        <v>469</v>
      </c>
    </row>
    <row r="71" spans="3:6" ht="13.5">
      <c r="C71" s="38" t="s">
        <v>310</v>
      </c>
      <c r="D71" s="3" t="s">
        <v>98</v>
      </c>
      <c r="E71" t="s">
        <v>45</v>
      </c>
      <c r="F71" t="s">
        <v>470</v>
      </c>
    </row>
    <row r="72" spans="1:6" ht="13.5">
      <c r="A72" t="s">
        <v>471</v>
      </c>
      <c r="B72" t="s">
        <v>24</v>
      </c>
      <c r="C72" s="34" t="s">
        <v>472</v>
      </c>
      <c r="D72" s="3" t="s">
        <v>25</v>
      </c>
      <c r="E72" t="s">
        <v>27</v>
      </c>
      <c r="F72" t="s">
        <v>473</v>
      </c>
    </row>
    <row r="73" spans="3:6" ht="13.5">
      <c r="C73" s="34" t="s">
        <v>308</v>
      </c>
      <c r="D73" s="3" t="s">
        <v>28</v>
      </c>
      <c r="E73" t="s">
        <v>474</v>
      </c>
      <c r="F73" t="s">
        <v>475</v>
      </c>
    </row>
    <row r="74" spans="2:6" ht="13.5">
      <c r="B74" t="s">
        <v>30</v>
      </c>
      <c r="C74" s="34" t="s">
        <v>309</v>
      </c>
      <c r="D74" s="3" t="s">
        <v>28</v>
      </c>
      <c r="E74" t="s">
        <v>476</v>
      </c>
      <c r="F74" t="s">
        <v>477</v>
      </c>
    </row>
    <row r="75" spans="2:6" ht="13.5">
      <c r="B75" t="s">
        <v>145</v>
      </c>
      <c r="C75" s="34" t="s">
        <v>478</v>
      </c>
      <c r="D75" s="3" t="s">
        <v>89</v>
      </c>
      <c r="E75" t="s">
        <v>147</v>
      </c>
      <c r="F75" t="s">
        <v>479</v>
      </c>
    </row>
    <row r="76" spans="3:6" ht="13.5">
      <c r="C76" s="34" t="s">
        <v>322</v>
      </c>
      <c r="D76" s="3" t="s">
        <v>97</v>
      </c>
      <c r="E76" t="s">
        <v>480</v>
      </c>
      <c r="F76" t="s">
        <v>481</v>
      </c>
    </row>
    <row r="77" spans="2:6" ht="13.5">
      <c r="B77" t="s">
        <v>198</v>
      </c>
      <c r="C77" s="34" t="s">
        <v>337</v>
      </c>
      <c r="D77" s="3" t="s">
        <v>195</v>
      </c>
      <c r="E77" t="s">
        <v>337</v>
      </c>
      <c r="F77" t="s">
        <v>482</v>
      </c>
    </row>
    <row r="78" spans="3:6" ht="13.5">
      <c r="C78" s="34" t="s">
        <v>483</v>
      </c>
      <c r="D78" s="3" t="s">
        <v>197</v>
      </c>
      <c r="E78" t="s">
        <v>484</v>
      </c>
      <c r="F78" t="s">
        <v>485</v>
      </c>
    </row>
    <row r="79" spans="3:6" ht="13.5">
      <c r="C79" s="34" t="s">
        <v>338</v>
      </c>
      <c r="D79" s="3" t="s">
        <v>199</v>
      </c>
      <c r="E79" t="s">
        <v>486</v>
      </c>
      <c r="F79" t="s">
        <v>487</v>
      </c>
    </row>
    <row r="80" spans="3:6" ht="13.5">
      <c r="C80" s="34" t="s">
        <v>488</v>
      </c>
      <c r="D80" s="3" t="s">
        <v>105</v>
      </c>
      <c r="E80" t="s">
        <v>489</v>
      </c>
      <c r="F80" t="s">
        <v>490</v>
      </c>
    </row>
    <row r="81" spans="1:6" ht="13.5">
      <c r="A81" t="s">
        <v>491</v>
      </c>
      <c r="B81" t="s">
        <v>491</v>
      </c>
      <c r="C81" s="34" t="s">
        <v>492</v>
      </c>
      <c r="D81" s="3" t="s">
        <v>262</v>
      </c>
      <c r="E81" t="s">
        <v>493</v>
      </c>
      <c r="F81" t="s">
        <v>494</v>
      </c>
    </row>
    <row r="82" spans="3:6" ht="13.5">
      <c r="C82" s="34" t="s">
        <v>495</v>
      </c>
      <c r="D82" s="3" t="s">
        <v>496</v>
      </c>
      <c r="E82" t="s">
        <v>497</v>
      </c>
      <c r="F82" t="s">
        <v>498</v>
      </c>
    </row>
    <row r="83" spans="3:6" ht="13.5">
      <c r="C83" s="34" t="s">
        <v>499</v>
      </c>
      <c r="D83" s="3" t="s">
        <v>500</v>
      </c>
      <c r="E83" t="s">
        <v>501</v>
      </c>
      <c r="F83" t="s">
        <v>502</v>
      </c>
    </row>
    <row r="84" spans="3:6" ht="13.5">
      <c r="C84" s="34" t="s">
        <v>503</v>
      </c>
      <c r="D84" s="3" t="s">
        <v>504</v>
      </c>
      <c r="E84" t="s">
        <v>505</v>
      </c>
      <c r="F84" t="s">
        <v>506</v>
      </c>
    </row>
    <row r="85" spans="1:6" ht="13.5">
      <c r="A85" t="s">
        <v>324</v>
      </c>
      <c r="B85" t="s">
        <v>180</v>
      </c>
      <c r="C85" s="34" t="s">
        <v>327</v>
      </c>
      <c r="D85" s="3" t="s">
        <v>752</v>
      </c>
      <c r="E85" t="s">
        <v>165</v>
      </c>
      <c r="F85" t="s">
        <v>507</v>
      </c>
    </row>
    <row r="86" spans="3:6" ht="13.5">
      <c r="C86" s="34" t="s">
        <v>325</v>
      </c>
      <c r="D86" s="3" t="s">
        <v>753</v>
      </c>
      <c r="E86" t="s">
        <v>168</v>
      </c>
      <c r="F86" t="s">
        <v>508</v>
      </c>
    </row>
    <row r="87" spans="3:6" ht="13.5">
      <c r="C87" s="34" t="s">
        <v>333</v>
      </c>
      <c r="D87" s="3" t="s">
        <v>509</v>
      </c>
      <c r="E87" t="s">
        <v>510</v>
      </c>
      <c r="F87" t="s">
        <v>511</v>
      </c>
    </row>
    <row r="88" spans="3:6" ht="13.5">
      <c r="C88" s="56" t="s">
        <v>328</v>
      </c>
      <c r="D88" s="3" t="s">
        <v>791</v>
      </c>
      <c r="E88" s="56" t="s">
        <v>170</v>
      </c>
      <c r="F88" t="s">
        <v>512</v>
      </c>
    </row>
    <row r="89" spans="3:5" ht="13.5">
      <c r="C89" s="56"/>
      <c r="D89" s="3" t="s">
        <v>792</v>
      </c>
      <c r="E89" s="56"/>
    </row>
    <row r="90" spans="3:6" ht="13.5">
      <c r="C90" s="56" t="s">
        <v>793</v>
      </c>
      <c r="D90" s="3" t="s">
        <v>754</v>
      </c>
      <c r="E90" t="s">
        <v>172</v>
      </c>
      <c r="F90" t="s">
        <v>513</v>
      </c>
    </row>
    <row r="91" spans="3:6" ht="13.5">
      <c r="C91" s="56"/>
      <c r="D91" s="3" t="s">
        <v>173</v>
      </c>
      <c r="E91" t="s">
        <v>175</v>
      </c>
      <c r="F91" t="s">
        <v>514</v>
      </c>
    </row>
    <row r="92" spans="3:6" ht="13.5">
      <c r="C92" s="56"/>
      <c r="D92" s="3" t="s">
        <v>755</v>
      </c>
      <c r="E92" t="s">
        <v>756</v>
      </c>
      <c r="F92" t="s">
        <v>757</v>
      </c>
    </row>
    <row r="93" spans="3:6" ht="13.5">
      <c r="C93" s="34" t="s">
        <v>326</v>
      </c>
      <c r="D93" s="3" t="s">
        <v>758</v>
      </c>
      <c r="E93" t="s">
        <v>176</v>
      </c>
      <c r="F93" t="s">
        <v>759</v>
      </c>
    </row>
    <row r="94" spans="3:6" ht="13.5">
      <c r="C94" s="34" t="s">
        <v>335</v>
      </c>
      <c r="D94" s="3" t="s">
        <v>94</v>
      </c>
      <c r="E94" s="57" t="s">
        <v>515</v>
      </c>
      <c r="F94" t="s">
        <v>516</v>
      </c>
    </row>
    <row r="95" spans="3:5" ht="13.5">
      <c r="C95" s="34" t="s">
        <v>336</v>
      </c>
      <c r="D95" s="3" t="s">
        <v>94</v>
      </c>
      <c r="E95" s="57"/>
    </row>
    <row r="96" spans="3:6" ht="13.5">
      <c r="C96" s="34" t="s">
        <v>329</v>
      </c>
      <c r="D96" s="3" t="s">
        <v>760</v>
      </c>
      <c r="E96" t="s">
        <v>181</v>
      </c>
      <c r="F96" t="s">
        <v>517</v>
      </c>
    </row>
    <row r="97" spans="3:6" ht="13.5">
      <c r="C97" s="34" t="s">
        <v>332</v>
      </c>
      <c r="D97" s="3" t="s">
        <v>518</v>
      </c>
      <c r="E97" t="s">
        <v>519</v>
      </c>
      <c r="F97" t="s">
        <v>520</v>
      </c>
    </row>
    <row r="98" spans="3:6" ht="13.5">
      <c r="C98" s="34" t="s">
        <v>713</v>
      </c>
      <c r="D98" s="3" t="s">
        <v>764</v>
      </c>
      <c r="E98" t="s">
        <v>765</v>
      </c>
      <c r="F98" t="s">
        <v>766</v>
      </c>
    </row>
    <row r="99" spans="2:6" ht="13.5">
      <c r="B99" t="s">
        <v>521</v>
      </c>
      <c r="C99" s="34" t="s">
        <v>522</v>
      </c>
      <c r="D99" s="3" t="s">
        <v>761</v>
      </c>
      <c r="E99" s="34" t="s">
        <v>183</v>
      </c>
      <c r="F99" t="s">
        <v>523</v>
      </c>
    </row>
    <row r="100" spans="3:6" ht="13.5">
      <c r="C100" s="34" t="s">
        <v>334</v>
      </c>
      <c r="D100" s="3" t="s">
        <v>524</v>
      </c>
      <c r="E100" s="34" t="s">
        <v>525</v>
      </c>
      <c r="F100" t="s">
        <v>526</v>
      </c>
    </row>
    <row r="101" spans="3:6" ht="13.5">
      <c r="C101" s="56" t="s">
        <v>330</v>
      </c>
      <c r="D101" s="57" t="s">
        <v>762</v>
      </c>
      <c r="E101" s="34" t="s">
        <v>527</v>
      </c>
      <c r="F101" t="s">
        <v>528</v>
      </c>
    </row>
    <row r="102" spans="2:6" ht="13.5">
      <c r="B102" t="s">
        <v>529</v>
      </c>
      <c r="C102" s="56"/>
      <c r="D102" s="57"/>
      <c r="E102" s="34" t="s">
        <v>530</v>
      </c>
      <c r="F102" t="s">
        <v>531</v>
      </c>
    </row>
    <row r="103" spans="3:6" ht="13.5">
      <c r="C103" s="34" t="s">
        <v>331</v>
      </c>
      <c r="D103" s="3" t="s">
        <v>763</v>
      </c>
      <c r="E103" s="34" t="s">
        <v>186</v>
      </c>
      <c r="F103" s="34" t="s">
        <v>532</v>
      </c>
    </row>
    <row r="104" spans="2:6" ht="13.5">
      <c r="B104" t="s">
        <v>767</v>
      </c>
      <c r="C104" s="34" t="s">
        <v>714</v>
      </c>
      <c r="D104" s="3" t="s">
        <v>768</v>
      </c>
      <c r="E104" s="34" t="s">
        <v>769</v>
      </c>
      <c r="F104" s="34" t="s">
        <v>770</v>
      </c>
    </row>
  </sheetData>
  <sheetProtection selectLockedCells="1" selectUnlockedCells="1"/>
  <mergeCells count="16">
    <mergeCell ref="E88:E89"/>
    <mergeCell ref="C90:C92"/>
    <mergeCell ref="E94:E95"/>
    <mergeCell ref="C101:C102"/>
    <mergeCell ref="D101:D102"/>
    <mergeCell ref="C44:C46"/>
    <mergeCell ref="E44:E46"/>
    <mergeCell ref="C47:C48"/>
    <mergeCell ref="E47:E48"/>
    <mergeCell ref="E9:E11"/>
    <mergeCell ref="E12:E13"/>
    <mergeCell ref="C25:C29"/>
    <mergeCell ref="E25:E29"/>
    <mergeCell ref="E57:E60"/>
    <mergeCell ref="E61:E62"/>
    <mergeCell ref="C88:C8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9" width="4.625" style="0" customWidth="1"/>
  </cols>
  <sheetData>
    <row r="1" spans="1:29" ht="13.5">
      <c r="A1" t="s">
        <v>11</v>
      </c>
      <c r="B1" s="31" t="s">
        <v>5</v>
      </c>
      <c r="C1" t="s">
        <v>533</v>
      </c>
      <c r="D1" t="s">
        <v>534</v>
      </c>
      <c r="E1" t="s">
        <v>535</v>
      </c>
      <c r="F1" t="s">
        <v>536</v>
      </c>
      <c r="G1" t="s">
        <v>537</v>
      </c>
      <c r="H1" t="s">
        <v>538</v>
      </c>
      <c r="I1" t="s">
        <v>539</v>
      </c>
      <c r="J1" t="s">
        <v>540</v>
      </c>
      <c r="K1" t="s">
        <v>541</v>
      </c>
      <c r="L1" t="s">
        <v>542</v>
      </c>
      <c r="M1" t="s">
        <v>543</v>
      </c>
      <c r="N1" t="s">
        <v>544</v>
      </c>
      <c r="O1" t="s">
        <v>545</v>
      </c>
      <c r="P1" s="4" t="s">
        <v>374</v>
      </c>
      <c r="Q1" t="s">
        <v>546</v>
      </c>
      <c r="R1" t="s">
        <v>547</v>
      </c>
      <c r="S1" t="s">
        <v>548</v>
      </c>
      <c r="T1" t="s">
        <v>549</v>
      </c>
      <c r="U1" t="s">
        <v>550</v>
      </c>
      <c r="V1" t="s">
        <v>551</v>
      </c>
      <c r="W1" t="s">
        <v>259</v>
      </c>
      <c r="X1" t="s">
        <v>552</v>
      </c>
      <c r="Y1" t="s">
        <v>553</v>
      </c>
      <c r="Z1" t="s">
        <v>554</v>
      </c>
      <c r="AA1" t="s">
        <v>555</v>
      </c>
      <c r="AB1" t="s">
        <v>556</v>
      </c>
      <c r="AC1" t="s">
        <v>557</v>
      </c>
    </row>
    <row r="2" spans="1:29" ht="13.5">
      <c r="A2">
        <v>1</v>
      </c>
      <c r="B2" s="31" t="s">
        <v>558</v>
      </c>
      <c r="C2" t="s">
        <v>559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79</v>
      </c>
      <c r="O2" t="s">
        <v>15</v>
      </c>
      <c r="P2" t="s">
        <v>15</v>
      </c>
      <c r="Q2" t="s">
        <v>15</v>
      </c>
      <c r="R2" t="s">
        <v>15</v>
      </c>
      <c r="S2" t="s">
        <v>15</v>
      </c>
      <c r="T2" t="s">
        <v>15</v>
      </c>
      <c r="U2" t="s">
        <v>15</v>
      </c>
      <c r="V2" t="s">
        <v>15</v>
      </c>
      <c r="W2" t="s">
        <v>15</v>
      </c>
      <c r="X2" t="s">
        <v>15</v>
      </c>
      <c r="Y2" t="s">
        <v>15</v>
      </c>
      <c r="Z2" t="s">
        <v>15</v>
      </c>
      <c r="AA2" t="s">
        <v>15</v>
      </c>
      <c r="AB2" t="s">
        <v>15</v>
      </c>
      <c r="AC2" t="s">
        <v>15</v>
      </c>
    </row>
    <row r="3" spans="1:29" ht="13.5">
      <c r="A3">
        <v>2</v>
      </c>
      <c r="B3" t="s">
        <v>560</v>
      </c>
      <c r="C3">
        <v>0</v>
      </c>
      <c r="D3" t="s">
        <v>559</v>
      </c>
      <c r="E3" t="s">
        <v>559</v>
      </c>
      <c r="F3" t="s">
        <v>559</v>
      </c>
      <c r="G3" t="s">
        <v>559</v>
      </c>
      <c r="H3" t="s">
        <v>559</v>
      </c>
      <c r="I3" t="s">
        <v>559</v>
      </c>
      <c r="J3" t="s">
        <v>559</v>
      </c>
      <c r="K3" t="s">
        <v>559</v>
      </c>
      <c r="L3" t="s">
        <v>559</v>
      </c>
      <c r="M3" t="s">
        <v>559</v>
      </c>
      <c r="N3" t="s">
        <v>559</v>
      </c>
      <c r="O3" t="s">
        <v>559</v>
      </c>
      <c r="P3" t="s">
        <v>559</v>
      </c>
      <c r="Q3" t="s">
        <v>559</v>
      </c>
      <c r="R3" t="s">
        <v>559</v>
      </c>
      <c r="S3" t="s">
        <v>559</v>
      </c>
      <c r="T3" t="s">
        <v>559</v>
      </c>
      <c r="U3" t="s">
        <v>559</v>
      </c>
      <c r="V3" t="s">
        <v>559</v>
      </c>
      <c r="W3" t="s">
        <v>559</v>
      </c>
      <c r="X3" t="s">
        <v>559</v>
      </c>
      <c r="Y3" t="s">
        <v>559</v>
      </c>
      <c r="Z3" t="s">
        <v>559</v>
      </c>
      <c r="AA3" t="s">
        <v>559</v>
      </c>
      <c r="AB3" t="s">
        <v>559</v>
      </c>
      <c r="AC3" t="s">
        <v>559</v>
      </c>
    </row>
    <row r="4" spans="1:29" ht="13.5">
      <c r="A4">
        <v>3</v>
      </c>
      <c r="B4" t="s">
        <v>561</v>
      </c>
      <c r="C4">
        <v>1</v>
      </c>
      <c r="D4" t="s">
        <v>79</v>
      </c>
      <c r="E4" t="s">
        <v>207</v>
      </c>
      <c r="F4" t="s">
        <v>207</v>
      </c>
      <c r="G4" t="s">
        <v>207</v>
      </c>
      <c r="H4" t="s">
        <v>207</v>
      </c>
      <c r="I4" t="s">
        <v>207</v>
      </c>
      <c r="J4" t="s">
        <v>207</v>
      </c>
      <c r="K4" t="s">
        <v>207</v>
      </c>
      <c r="L4" t="s">
        <v>207</v>
      </c>
      <c r="M4" t="s">
        <v>207</v>
      </c>
      <c r="O4" t="s">
        <v>207</v>
      </c>
      <c r="P4" t="s">
        <v>207</v>
      </c>
      <c r="Q4" t="s">
        <v>207</v>
      </c>
      <c r="R4" t="s">
        <v>207</v>
      </c>
      <c r="S4" t="s">
        <v>207</v>
      </c>
      <c r="T4" t="s">
        <v>207</v>
      </c>
      <c r="U4" t="s">
        <v>207</v>
      </c>
      <c r="V4" t="s">
        <v>207</v>
      </c>
      <c r="W4" t="s">
        <v>207</v>
      </c>
      <c r="X4" t="s">
        <v>207</v>
      </c>
      <c r="Y4" t="s">
        <v>207</v>
      </c>
      <c r="Z4" t="s">
        <v>207</v>
      </c>
      <c r="AB4" t="s">
        <v>207</v>
      </c>
      <c r="AC4" t="s">
        <v>79</v>
      </c>
    </row>
    <row r="5" spans="1:29" ht="13.5">
      <c r="A5">
        <v>4</v>
      </c>
      <c r="B5" t="s">
        <v>562</v>
      </c>
      <c r="C5">
        <v>2</v>
      </c>
      <c r="E5" t="s">
        <v>563</v>
      </c>
      <c r="F5" t="s">
        <v>340</v>
      </c>
      <c r="G5" t="s">
        <v>563</v>
      </c>
      <c r="H5" t="s">
        <v>340</v>
      </c>
      <c r="I5" t="s">
        <v>340</v>
      </c>
      <c r="J5" t="s">
        <v>547</v>
      </c>
      <c r="K5" t="s">
        <v>563</v>
      </c>
      <c r="L5" t="s">
        <v>563</v>
      </c>
      <c r="M5" t="s">
        <v>563</v>
      </c>
      <c r="O5" t="s">
        <v>563</v>
      </c>
      <c r="P5" t="s">
        <v>563</v>
      </c>
      <c r="Q5" t="s">
        <v>564</v>
      </c>
      <c r="R5" t="s">
        <v>565</v>
      </c>
      <c r="S5" t="s">
        <v>565</v>
      </c>
      <c r="T5" t="s">
        <v>565</v>
      </c>
      <c r="U5" t="s">
        <v>565</v>
      </c>
      <c r="V5" t="s">
        <v>565</v>
      </c>
      <c r="W5" t="s">
        <v>563</v>
      </c>
      <c r="X5" t="s">
        <v>563</v>
      </c>
      <c r="Y5" t="s">
        <v>563</v>
      </c>
      <c r="Z5" t="s">
        <v>563</v>
      </c>
      <c r="AB5" t="s">
        <v>563</v>
      </c>
      <c r="AC5" t="s">
        <v>207</v>
      </c>
    </row>
    <row r="6" spans="1:28" ht="13.5">
      <c r="A6">
        <v>5</v>
      </c>
      <c r="B6" t="s">
        <v>566</v>
      </c>
      <c r="C6">
        <v>3</v>
      </c>
      <c r="E6" t="s">
        <v>567</v>
      </c>
      <c r="F6" t="s">
        <v>568</v>
      </c>
      <c r="G6" t="s">
        <v>569</v>
      </c>
      <c r="H6" t="s">
        <v>570</v>
      </c>
      <c r="I6" t="s">
        <v>571</v>
      </c>
      <c r="J6" t="s">
        <v>572</v>
      </c>
      <c r="K6" t="s">
        <v>547</v>
      </c>
      <c r="L6" t="s">
        <v>533</v>
      </c>
      <c r="M6" t="s">
        <v>573</v>
      </c>
      <c r="O6" t="s">
        <v>574</v>
      </c>
      <c r="P6" t="s">
        <v>340</v>
      </c>
      <c r="Q6" t="s">
        <v>565</v>
      </c>
      <c r="R6" t="s">
        <v>547</v>
      </c>
      <c r="S6" t="s">
        <v>548</v>
      </c>
      <c r="T6" t="s">
        <v>575</v>
      </c>
      <c r="U6" t="s">
        <v>550</v>
      </c>
      <c r="V6" t="s">
        <v>551</v>
      </c>
      <c r="W6" t="s">
        <v>576</v>
      </c>
      <c r="X6" t="s">
        <v>577</v>
      </c>
      <c r="Y6" t="s">
        <v>578</v>
      </c>
      <c r="Z6" t="s">
        <v>579</v>
      </c>
      <c r="AB6" t="s">
        <v>580</v>
      </c>
    </row>
    <row r="7" spans="1:25" ht="13.5">
      <c r="A7">
        <v>6</v>
      </c>
      <c r="B7" t="s">
        <v>581</v>
      </c>
      <c r="C7">
        <v>4</v>
      </c>
      <c r="F7" t="s">
        <v>582</v>
      </c>
      <c r="G7" t="s">
        <v>550</v>
      </c>
      <c r="H7" t="s">
        <v>583</v>
      </c>
      <c r="I7" t="s">
        <v>584</v>
      </c>
      <c r="J7" t="s">
        <v>585</v>
      </c>
      <c r="K7" t="s">
        <v>586</v>
      </c>
      <c r="L7" t="s">
        <v>587</v>
      </c>
      <c r="M7" t="s">
        <v>588</v>
      </c>
      <c r="O7" t="s">
        <v>589</v>
      </c>
      <c r="P7" t="s">
        <v>580</v>
      </c>
      <c r="Q7" t="s">
        <v>548</v>
      </c>
      <c r="R7" t="s">
        <v>590</v>
      </c>
      <c r="S7" t="s">
        <v>585</v>
      </c>
      <c r="T7" t="s">
        <v>591</v>
      </c>
      <c r="U7" t="s">
        <v>592</v>
      </c>
      <c r="V7" t="s">
        <v>550</v>
      </c>
      <c r="W7" t="s">
        <v>593</v>
      </c>
      <c r="Y7" t="s">
        <v>594</v>
      </c>
    </row>
    <row r="8" spans="1:25" ht="13.5">
      <c r="A8">
        <v>7</v>
      </c>
      <c r="B8" t="s">
        <v>595</v>
      </c>
      <c r="C8">
        <v>5</v>
      </c>
      <c r="F8" t="s">
        <v>596</v>
      </c>
      <c r="G8" t="s">
        <v>572</v>
      </c>
      <c r="H8" t="s">
        <v>547</v>
      </c>
      <c r="I8" t="s">
        <v>597</v>
      </c>
      <c r="J8" t="s">
        <v>549</v>
      </c>
      <c r="K8" t="s">
        <v>550</v>
      </c>
      <c r="L8" t="s">
        <v>598</v>
      </c>
      <c r="M8" t="s">
        <v>586</v>
      </c>
      <c r="O8" t="s">
        <v>599</v>
      </c>
      <c r="Q8" t="s">
        <v>600</v>
      </c>
      <c r="R8" t="s">
        <v>572</v>
      </c>
      <c r="S8" t="s">
        <v>601</v>
      </c>
      <c r="T8" t="s">
        <v>589</v>
      </c>
      <c r="U8" t="s">
        <v>600</v>
      </c>
      <c r="V8" t="s">
        <v>602</v>
      </c>
      <c r="W8" t="s">
        <v>603</v>
      </c>
      <c r="Y8" t="s">
        <v>604</v>
      </c>
    </row>
    <row r="9" spans="1:25" ht="13.5">
      <c r="A9">
        <v>8</v>
      </c>
      <c r="B9" t="s">
        <v>605</v>
      </c>
      <c r="C9">
        <v>6</v>
      </c>
      <c r="F9" t="s">
        <v>585</v>
      </c>
      <c r="G9" t="s">
        <v>606</v>
      </c>
      <c r="H9" t="s">
        <v>589</v>
      </c>
      <c r="I9" t="s">
        <v>607</v>
      </c>
      <c r="J9" t="s">
        <v>608</v>
      </c>
      <c r="K9" t="s">
        <v>609</v>
      </c>
      <c r="L9" t="s">
        <v>610</v>
      </c>
      <c r="M9" t="s">
        <v>611</v>
      </c>
      <c r="O9" t="s">
        <v>612</v>
      </c>
      <c r="Q9" t="s">
        <v>613</v>
      </c>
      <c r="R9" t="s">
        <v>550</v>
      </c>
      <c r="S9" t="s">
        <v>614</v>
      </c>
      <c r="T9" t="s">
        <v>236</v>
      </c>
      <c r="U9" t="s">
        <v>615</v>
      </c>
      <c r="V9" t="s">
        <v>616</v>
      </c>
      <c r="W9" t="s">
        <v>617</v>
      </c>
      <c r="Y9" t="s">
        <v>618</v>
      </c>
    </row>
    <row r="10" spans="1:23" ht="13.5">
      <c r="A10">
        <v>9</v>
      </c>
      <c r="B10" t="s">
        <v>619</v>
      </c>
      <c r="C10">
        <v>7</v>
      </c>
      <c r="F10" t="s">
        <v>567</v>
      </c>
      <c r="G10" t="s">
        <v>548</v>
      </c>
      <c r="H10" t="s">
        <v>591</v>
      </c>
      <c r="I10" t="s">
        <v>620</v>
      </c>
      <c r="J10" t="s">
        <v>549</v>
      </c>
      <c r="K10" t="s">
        <v>548</v>
      </c>
      <c r="L10" t="s">
        <v>39</v>
      </c>
      <c r="M10" t="s">
        <v>567</v>
      </c>
      <c r="O10" t="s">
        <v>567</v>
      </c>
      <c r="Q10" t="s">
        <v>547</v>
      </c>
      <c r="R10" t="s">
        <v>585</v>
      </c>
      <c r="S10" t="s">
        <v>24</v>
      </c>
      <c r="T10" t="s">
        <v>621</v>
      </c>
      <c r="U10" t="s">
        <v>622</v>
      </c>
      <c r="V10" t="s">
        <v>623</v>
      </c>
      <c r="W10" t="s">
        <v>624</v>
      </c>
    </row>
    <row r="11" spans="1:23" ht="13.5">
      <c r="A11">
        <v>10</v>
      </c>
      <c r="B11" t="s">
        <v>625</v>
      </c>
      <c r="C11">
        <v>8</v>
      </c>
      <c r="G11" t="s">
        <v>549</v>
      </c>
      <c r="H11" t="s">
        <v>626</v>
      </c>
      <c r="I11" s="29" t="s">
        <v>627</v>
      </c>
      <c r="J11" t="s">
        <v>550</v>
      </c>
      <c r="K11" t="s">
        <v>567</v>
      </c>
      <c r="L11" t="s">
        <v>587</v>
      </c>
      <c r="Q11" t="s">
        <v>628</v>
      </c>
      <c r="R11" t="s">
        <v>629</v>
      </c>
      <c r="S11" t="s">
        <v>630</v>
      </c>
      <c r="T11" t="s">
        <v>631</v>
      </c>
      <c r="U11" t="s">
        <v>632</v>
      </c>
      <c r="V11" t="s">
        <v>633</v>
      </c>
      <c r="W11" t="s">
        <v>634</v>
      </c>
    </row>
    <row r="12" spans="1:23" ht="13.5">
      <c r="A12">
        <v>11</v>
      </c>
      <c r="B12" t="s">
        <v>635</v>
      </c>
      <c r="C12">
        <v>9</v>
      </c>
      <c r="G12" t="s">
        <v>636</v>
      </c>
      <c r="H12" t="s">
        <v>637</v>
      </c>
      <c r="I12" t="s">
        <v>638</v>
      </c>
      <c r="J12" t="s">
        <v>629</v>
      </c>
      <c r="L12" t="s">
        <v>639</v>
      </c>
      <c r="Q12" t="s">
        <v>640</v>
      </c>
      <c r="R12" t="s">
        <v>641</v>
      </c>
      <c r="S12" t="s">
        <v>609</v>
      </c>
      <c r="T12" t="s">
        <v>642</v>
      </c>
      <c r="U12" t="s">
        <v>643</v>
      </c>
      <c r="V12" t="s">
        <v>644</v>
      </c>
      <c r="W12" t="s">
        <v>645</v>
      </c>
    </row>
    <row r="13" spans="1:22" ht="13.5">
      <c r="A13">
        <v>12</v>
      </c>
      <c r="B13" t="s">
        <v>646</v>
      </c>
      <c r="C13">
        <v>10</v>
      </c>
      <c r="G13" t="s">
        <v>647</v>
      </c>
      <c r="H13" t="s">
        <v>586</v>
      </c>
      <c r="I13" t="s">
        <v>648</v>
      </c>
      <c r="J13" t="s">
        <v>649</v>
      </c>
      <c r="L13" t="s">
        <v>650</v>
      </c>
      <c r="Q13" t="s">
        <v>550</v>
      </c>
      <c r="R13" t="s">
        <v>651</v>
      </c>
      <c r="S13" t="s">
        <v>629</v>
      </c>
      <c r="T13" t="s">
        <v>652</v>
      </c>
      <c r="U13" t="s">
        <v>653</v>
      </c>
      <c r="V13" t="s">
        <v>613</v>
      </c>
    </row>
    <row r="14" spans="1:22" ht="13.5">
      <c r="A14">
        <v>13</v>
      </c>
      <c r="B14" t="s">
        <v>654</v>
      </c>
      <c r="C14">
        <v>11</v>
      </c>
      <c r="G14" t="s">
        <v>655</v>
      </c>
      <c r="H14" t="s">
        <v>589</v>
      </c>
      <c r="I14" t="s">
        <v>656</v>
      </c>
      <c r="J14" t="s">
        <v>548</v>
      </c>
      <c r="L14" t="s">
        <v>39</v>
      </c>
      <c r="Q14" t="s">
        <v>615</v>
      </c>
      <c r="R14" t="s">
        <v>657</v>
      </c>
      <c r="T14" t="s">
        <v>585</v>
      </c>
      <c r="U14" t="s">
        <v>658</v>
      </c>
      <c r="V14" t="s">
        <v>659</v>
      </c>
    </row>
    <row r="15" spans="1:22" ht="13.5">
      <c r="A15">
        <v>14</v>
      </c>
      <c r="B15" t="s">
        <v>660</v>
      </c>
      <c r="C15">
        <v>12</v>
      </c>
      <c r="G15" t="s">
        <v>661</v>
      </c>
      <c r="H15" t="s">
        <v>591</v>
      </c>
      <c r="I15" t="s">
        <v>567</v>
      </c>
      <c r="J15" t="s">
        <v>589</v>
      </c>
      <c r="L15" t="s">
        <v>587</v>
      </c>
      <c r="Q15" t="s">
        <v>585</v>
      </c>
      <c r="T15" t="s">
        <v>551</v>
      </c>
      <c r="U15" t="s">
        <v>662</v>
      </c>
      <c r="V15" t="s">
        <v>663</v>
      </c>
    </row>
    <row r="16" spans="1:12" ht="13.5">
      <c r="A16">
        <v>15</v>
      </c>
      <c r="B16" t="s">
        <v>664</v>
      </c>
      <c r="C16">
        <v>13</v>
      </c>
      <c r="G16" t="s">
        <v>567</v>
      </c>
      <c r="H16" t="s">
        <v>567</v>
      </c>
      <c r="J16" t="s">
        <v>665</v>
      </c>
      <c r="L16" t="s">
        <v>573</v>
      </c>
    </row>
    <row r="17" spans="1:12" ht="13.5">
      <c r="A17">
        <v>16</v>
      </c>
      <c r="B17" t="s">
        <v>666</v>
      </c>
      <c r="C17">
        <v>14</v>
      </c>
      <c r="G17" s="3"/>
      <c r="J17" t="s">
        <v>655</v>
      </c>
      <c r="L17" t="s">
        <v>667</v>
      </c>
    </row>
    <row r="18" spans="1:16" ht="13.5">
      <c r="A18">
        <v>17</v>
      </c>
      <c r="B18" t="s">
        <v>668</v>
      </c>
      <c r="C18">
        <v>15</v>
      </c>
      <c r="J18" t="s">
        <v>547</v>
      </c>
      <c r="L18" t="s">
        <v>669</v>
      </c>
      <c r="P18" s="3"/>
    </row>
    <row r="19" spans="1:16" ht="13.5">
      <c r="A19">
        <v>18</v>
      </c>
      <c r="B19" t="s">
        <v>670</v>
      </c>
      <c r="C19">
        <v>16</v>
      </c>
      <c r="L19" t="s">
        <v>611</v>
      </c>
      <c r="P19" s="3"/>
    </row>
    <row r="20" spans="1:16" ht="13.5">
      <c r="A20">
        <v>19</v>
      </c>
      <c r="B20" t="s">
        <v>671</v>
      </c>
      <c r="C20">
        <v>17</v>
      </c>
      <c r="L20" t="s">
        <v>672</v>
      </c>
      <c r="P20" s="3"/>
    </row>
    <row r="21" spans="1:16" ht="13.5">
      <c r="A21">
        <v>20</v>
      </c>
      <c r="B21" t="s">
        <v>673</v>
      </c>
      <c r="C21">
        <v>18</v>
      </c>
      <c r="P21" s="3"/>
    </row>
    <row r="22" spans="1:16" ht="13.5">
      <c r="A22">
        <v>21</v>
      </c>
      <c r="B22" t="s">
        <v>674</v>
      </c>
      <c r="C22">
        <v>19</v>
      </c>
      <c r="P22" s="3"/>
    </row>
    <row r="23" spans="1:16" ht="13.5">
      <c r="A23">
        <v>22</v>
      </c>
      <c r="B23" t="s">
        <v>675</v>
      </c>
      <c r="C23">
        <v>20</v>
      </c>
      <c r="P23" s="3"/>
    </row>
    <row r="24" spans="1:16" ht="13.5">
      <c r="A24">
        <v>23</v>
      </c>
      <c r="B24" t="s">
        <v>676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>
      <c r="A25">
        <v>24</v>
      </c>
      <c r="B25" t="s">
        <v>677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3.5">
      <c r="A26">
        <v>25</v>
      </c>
      <c r="B26" t="s">
        <v>678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>
      <c r="A27">
        <v>26</v>
      </c>
      <c r="B27" t="s">
        <v>679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>
      <c r="A28">
        <v>27</v>
      </c>
      <c r="B28" t="s">
        <v>680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.5">
      <c r="A29">
        <v>28</v>
      </c>
      <c r="B29" t="s">
        <v>681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>
      <c r="A30">
        <v>29</v>
      </c>
      <c r="B30" t="s">
        <v>682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>
      <c r="A31">
        <v>30</v>
      </c>
      <c r="B31" t="s">
        <v>683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>
      <c r="A32">
        <v>31</v>
      </c>
      <c r="B32" t="s">
        <v>684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>
        <v>32</v>
      </c>
      <c r="B33" t="s">
        <v>685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3.5">
      <c r="A34">
        <v>33</v>
      </c>
      <c r="B34" t="s">
        <v>686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3.5">
      <c r="A35">
        <v>34</v>
      </c>
      <c r="B35" t="s">
        <v>687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3.5">
      <c r="A36">
        <v>35</v>
      </c>
      <c r="B36" t="s">
        <v>688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3.5">
      <c r="A37">
        <v>36</v>
      </c>
      <c r="B37" t="s">
        <v>689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3.5">
      <c r="A38">
        <v>37</v>
      </c>
      <c r="B38" t="s">
        <v>690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3.5">
      <c r="A39">
        <v>38</v>
      </c>
      <c r="B39" t="s">
        <v>691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>
      <c r="A40">
        <v>39</v>
      </c>
      <c r="B40" t="s">
        <v>692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>
      <c r="A41">
        <v>40</v>
      </c>
      <c r="B41" t="s">
        <v>693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>
      <c r="A42">
        <v>41</v>
      </c>
      <c r="B42" t="s">
        <v>694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3.5">
      <c r="A43">
        <v>42</v>
      </c>
      <c r="B43" t="s">
        <v>147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3.5">
      <c r="A44">
        <v>43</v>
      </c>
      <c r="B44" t="s">
        <v>695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3.5">
      <c r="A45">
        <v>44</v>
      </c>
      <c r="B45" t="s">
        <v>696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3.5">
      <c r="A46">
        <v>45</v>
      </c>
      <c r="B46" t="s">
        <v>697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3.5">
      <c r="A47">
        <v>46</v>
      </c>
      <c r="B47" t="s">
        <v>698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>
      <c r="A48">
        <v>47</v>
      </c>
      <c r="B48" t="s">
        <v>699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3.5">
      <c r="A49">
        <v>48</v>
      </c>
      <c r="B49" t="s">
        <v>700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3.5">
      <c r="A50">
        <v>49</v>
      </c>
      <c r="B50" t="s">
        <v>701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5">
      <c r="A51">
        <v>50</v>
      </c>
      <c r="B51" t="s">
        <v>702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5">
      <c r="A52">
        <v>51</v>
      </c>
      <c r="B52" s="3" t="s">
        <v>703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3.5">
      <c r="A53">
        <v>52</v>
      </c>
      <c r="B53" s="3" t="s">
        <v>704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3.5">
      <c r="A54">
        <v>53</v>
      </c>
      <c r="B54" s="3" t="s">
        <v>705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5">
      <c r="A55">
        <v>54</v>
      </c>
      <c r="B55" s="3" t="s">
        <v>706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3.5">
      <c r="A56">
        <v>55</v>
      </c>
      <c r="B56" s="3" t="s">
        <v>707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3.5">
      <c r="A57">
        <v>56</v>
      </c>
      <c r="B57" s="3" t="s">
        <v>708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5">
      <c r="A58">
        <v>57</v>
      </c>
      <c r="B58" s="3" t="s">
        <v>709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5">
      <c r="A59">
        <v>58</v>
      </c>
      <c r="B59" s="3" t="s">
        <v>545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5">
      <c r="A60">
        <v>59</v>
      </c>
      <c r="B60" s="3" t="s">
        <v>710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5">
      <c r="A61">
        <v>60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5">
      <c r="A62">
        <v>61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>
      <c r="A63">
        <v>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>
      <c r="A64">
        <v>63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5">
      <c r="A65">
        <v>64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5">
      <c r="A66">
        <v>65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5">
      <c r="A67">
        <v>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5">
      <c r="A68">
        <v>67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5">
      <c r="A69">
        <v>68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5">
      <c r="A70">
        <v>69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5">
      <c r="A71">
        <v>70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5">
      <c r="A72">
        <v>71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5">
      <c r="A73">
        <v>72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5">
      <c r="A74">
        <v>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5">
      <c r="A75">
        <v>74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5">
      <c r="A76">
        <v>75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5">
      <c r="A77">
        <v>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5">
      <c r="A78">
        <v>77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5">
      <c r="A79">
        <v>78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5">
      <c r="A80">
        <v>79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5">
      <c r="A81">
        <v>80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5">
      <c r="A82">
        <v>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5">
      <c r="A83">
        <v>82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5">
      <c r="A84">
        <v>83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5">
      <c r="A85">
        <v>84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5">
      <c r="A86">
        <v>85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5">
      <c r="A87">
        <v>86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5">
      <c r="A88">
        <v>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5">
      <c r="A89">
        <v>88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3.5">
      <c r="A90">
        <v>89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3.5">
      <c r="A91">
        <v>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3.5">
      <c r="A92">
        <v>91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5">
      <c r="A93">
        <v>92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3.5">
      <c r="A94">
        <v>93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5">
      <c r="A95">
        <v>94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5">
      <c r="A96">
        <v>95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3.5">
      <c r="A97">
        <v>96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3.5">
      <c r="A98">
        <v>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5">
      <c r="A99">
        <v>98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5">
      <c r="A100">
        <v>99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ht="13.5">
      <c r="A101">
        <v>100</v>
      </c>
    </row>
    <row r="102" ht="13.5">
      <c r="A102">
        <v>101</v>
      </c>
    </row>
    <row r="103" ht="13.5">
      <c r="A103">
        <v>102</v>
      </c>
    </row>
    <row r="104" ht="13.5">
      <c r="A104">
        <v>103</v>
      </c>
    </row>
    <row r="105" ht="13.5">
      <c r="A105">
        <v>104</v>
      </c>
    </row>
    <row r="106" ht="13.5">
      <c r="A106">
        <v>105</v>
      </c>
    </row>
    <row r="107" ht="13.5">
      <c r="A107">
        <v>106</v>
      </c>
    </row>
    <row r="108" ht="13.5">
      <c r="A108">
        <v>107</v>
      </c>
    </row>
    <row r="109" ht="13.5">
      <c r="A109">
        <v>108</v>
      </c>
    </row>
    <row r="110" ht="13.5">
      <c r="A110">
        <v>109</v>
      </c>
    </row>
    <row r="111" ht="13.5">
      <c r="A111">
        <v>110</v>
      </c>
    </row>
    <row r="112" ht="13.5">
      <c r="A112">
        <v>111</v>
      </c>
    </row>
    <row r="113" ht="13.5">
      <c r="A113">
        <v>112</v>
      </c>
    </row>
    <row r="114" ht="13.5">
      <c r="A114">
        <v>113</v>
      </c>
    </row>
    <row r="115" ht="13.5">
      <c r="A115">
        <v>114</v>
      </c>
    </row>
    <row r="116" ht="13.5">
      <c r="A116">
        <v>115</v>
      </c>
    </row>
    <row r="117" ht="13.5">
      <c r="A117">
        <v>116</v>
      </c>
    </row>
    <row r="118" ht="13.5">
      <c r="A118">
        <v>117</v>
      </c>
    </row>
    <row r="119" ht="13.5">
      <c r="A119">
        <v>118</v>
      </c>
    </row>
    <row r="120" ht="13.5">
      <c r="A120">
        <v>119</v>
      </c>
    </row>
    <row r="121" ht="13.5">
      <c r="A121">
        <v>120</v>
      </c>
    </row>
    <row r="122" ht="13.5">
      <c r="A122">
        <v>121</v>
      </c>
    </row>
    <row r="123" ht="13.5">
      <c r="A123">
        <v>122</v>
      </c>
    </row>
    <row r="124" ht="13.5">
      <c r="A124">
        <v>123</v>
      </c>
    </row>
    <row r="125" ht="13.5">
      <c r="A125">
        <v>124</v>
      </c>
    </row>
    <row r="126" ht="13.5">
      <c r="A126">
        <v>125</v>
      </c>
    </row>
    <row r="127" ht="13.5">
      <c r="A127">
        <v>126</v>
      </c>
    </row>
    <row r="128" ht="13.5">
      <c r="A128">
        <v>127</v>
      </c>
    </row>
    <row r="129" ht="13.5">
      <c r="A129">
        <v>128</v>
      </c>
    </row>
    <row r="130" ht="13.5">
      <c r="A130">
        <v>129</v>
      </c>
    </row>
    <row r="131" ht="13.5">
      <c r="A131">
        <v>130</v>
      </c>
    </row>
    <row r="132" ht="13.5">
      <c r="A132">
        <v>131</v>
      </c>
    </row>
    <row r="133" ht="13.5">
      <c r="A133">
        <v>132</v>
      </c>
    </row>
    <row r="134" ht="13.5">
      <c r="A134">
        <v>133</v>
      </c>
    </row>
    <row r="135" ht="13.5">
      <c r="A135">
        <v>134</v>
      </c>
    </row>
    <row r="136" ht="13.5">
      <c r="A136">
        <v>135</v>
      </c>
    </row>
    <row r="137" ht="13.5">
      <c r="A137">
        <v>136</v>
      </c>
    </row>
    <row r="138" ht="13.5">
      <c r="A138">
        <v>137</v>
      </c>
    </row>
    <row r="139" ht="13.5">
      <c r="A139">
        <v>138</v>
      </c>
    </row>
    <row r="140" ht="13.5">
      <c r="A140">
        <v>139</v>
      </c>
    </row>
    <row r="141" ht="13.5">
      <c r="A141">
        <v>140</v>
      </c>
    </row>
    <row r="142" ht="13.5">
      <c r="A142">
        <v>141</v>
      </c>
    </row>
    <row r="143" ht="13.5">
      <c r="A143">
        <v>142</v>
      </c>
    </row>
    <row r="144" ht="13.5">
      <c r="A144">
        <v>143</v>
      </c>
    </row>
    <row r="145" ht="13.5">
      <c r="A145">
        <v>144</v>
      </c>
    </row>
    <row r="146" ht="13.5">
      <c r="A146">
        <v>145</v>
      </c>
    </row>
    <row r="147" ht="13.5">
      <c r="A147">
        <v>146</v>
      </c>
    </row>
    <row r="148" ht="13.5">
      <c r="A148">
        <v>147</v>
      </c>
    </row>
    <row r="149" ht="13.5">
      <c r="A149">
        <v>148</v>
      </c>
    </row>
    <row r="150" ht="13.5">
      <c r="A150">
        <v>149</v>
      </c>
    </row>
    <row r="151" ht="13.5">
      <c r="A151">
        <v>150</v>
      </c>
    </row>
  </sheetData>
  <sheetProtection selectLockedCells="1" selectUnlockedCells="1"/>
  <dataValidations count="1">
    <dataValidation allowBlank="1" showInputMessage="1" showErrorMessage="1" promptTitle="レベル" sqref="B1:B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まめくろ</cp:lastModifiedBy>
  <cp:lastPrinted>1899-12-30T00:00:00Z</cp:lastPrinted>
  <dcterms:created xsi:type="dcterms:W3CDTF">2007-12-13T01:27:03Z</dcterms:created>
  <dcterms:modified xsi:type="dcterms:W3CDTF">2010-12-23T08:30:56Z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